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inetpub\wwwroot\imperialpools\info\distribution\chem\other\docs\"/>
    </mc:Choice>
  </mc:AlternateContent>
  <xr:revisionPtr revIDLastSave="0" documentId="8_{F4E62C84-2671-4E3A-A7A6-12C85AFA89BE}" xr6:coauthVersionLast="47" xr6:coauthVersionMax="47" xr10:uidLastSave="{00000000-0000-0000-0000-000000000000}"/>
  <bookViews>
    <workbookView xWindow="-110" yWindow="-110" windowWidth="19420" windowHeight="10420" xr2:uid="{00000000-000D-0000-FFFF-FFFF00000000}"/>
  </bookViews>
  <sheets>
    <sheet name="Information Page" sheetId="1" r:id="rId1"/>
    <sheet name="Results" sheetId="2" r:id="rId2"/>
    <sheet name="GALLONAGE" sheetId="4" state="hidden" r:id="rId3"/>
    <sheet name="Calculations" sheetId="3" state="hidden" r:id="rId4"/>
  </sheets>
  <definedNames>
    <definedName name="_xlnm.Print_Area" localSheetId="1">Results!$A$1:$S$100</definedName>
  </definedNames>
  <calcPr calcId="181029"/>
</workbook>
</file>

<file path=xl/calcChain.xml><?xml version="1.0" encoding="utf-8"?>
<calcChain xmlns="http://schemas.openxmlformats.org/spreadsheetml/2006/main">
  <c r="E10" i="1" l="1"/>
  <c r="C13" i="1" s="1"/>
  <c r="E9" i="1"/>
  <c r="J106" i="2"/>
  <c r="J105" i="2" s="1"/>
  <c r="H82" i="2" s="1"/>
  <c r="O5" i="1"/>
  <c r="P2" i="1"/>
  <c r="O2" i="1" s="1"/>
  <c r="C7" i="1" s="1"/>
  <c r="Q2" i="1"/>
  <c r="O3" i="1"/>
  <c r="O4" i="1"/>
  <c r="N93" i="2"/>
  <c r="C8" i="3"/>
  <c r="D8" i="3"/>
  <c r="C9" i="3" s="1"/>
  <c r="D9" i="3" s="1"/>
  <c r="C10" i="3" s="1"/>
  <c r="D10" i="3" s="1"/>
  <c r="C11" i="3" s="1"/>
  <c r="D11" i="3" s="1"/>
  <c r="J108" i="2"/>
  <c r="P108" i="2" s="1"/>
  <c r="N85" i="2" s="1"/>
  <c r="P106" i="2"/>
  <c r="N82" i="2" s="1"/>
  <c r="I7" i="2"/>
  <c r="I6" i="2"/>
  <c r="D6" i="2"/>
  <c r="B82" i="2"/>
  <c r="B93" i="2"/>
  <c r="H93" i="2"/>
  <c r="D1" i="3" l="1"/>
  <c r="D8" i="2"/>
  <c r="D2" i="3"/>
  <c r="D10" i="2"/>
  <c r="H85" i="2"/>
  <c r="D3" i="3" l="1"/>
  <c r="E9" i="3"/>
  <c r="E10" i="3"/>
  <c r="E7" i="3"/>
  <c r="E16" i="3" s="1"/>
  <c r="D104" i="2" s="1"/>
  <c r="D92" i="2" s="1"/>
  <c r="E11" i="3"/>
  <c r="G34" i="3"/>
  <c r="E8" i="3"/>
  <c r="G40" i="3" l="1"/>
  <c r="G39" i="3"/>
  <c r="H39" i="3" s="1"/>
  <c r="I39" i="3" s="1"/>
  <c r="G38" i="3"/>
  <c r="H38" i="3" s="1"/>
  <c r="I38" i="3" s="1"/>
  <c r="G43" i="3"/>
  <c r="H43" i="3" s="1"/>
  <c r="I43" i="3" s="1"/>
  <c r="G42" i="3"/>
  <c r="H42" i="3" s="1"/>
  <c r="I42" i="3" s="1"/>
  <c r="G35" i="3"/>
  <c r="H35" i="3" s="1"/>
  <c r="I35" i="3" s="1"/>
  <c r="G41" i="3"/>
  <c r="H41" i="3" s="1"/>
  <c r="I41" i="3" s="1"/>
  <c r="G36" i="3"/>
  <c r="H36" i="3" s="1"/>
  <c r="I36" i="3" s="1"/>
  <c r="G37" i="3"/>
  <c r="H37" i="3" s="1"/>
  <c r="I37" i="3" s="1"/>
  <c r="D4" i="3"/>
  <c r="J81" i="2"/>
  <c r="F20" i="3"/>
  <c r="G20" i="3" s="1"/>
  <c r="J104" i="2" s="1"/>
  <c r="J92" i="2" s="1"/>
  <c r="D81" i="2"/>
  <c r="P81" i="2" l="1"/>
  <c r="H40" i="3"/>
  <c r="I40" i="3" s="1"/>
  <c r="P104" i="2" s="1"/>
  <c r="P92" i="2" s="1"/>
</calcChain>
</file>

<file path=xl/sharedStrings.xml><?xml version="1.0" encoding="utf-8"?>
<sst xmlns="http://schemas.openxmlformats.org/spreadsheetml/2006/main" count="234" uniqueCount="167">
  <si>
    <t>Customer Name:</t>
  </si>
  <si>
    <t>Pool Size In Gallons:</t>
  </si>
  <si>
    <t>Rectangle</t>
  </si>
  <si>
    <t>Circle</t>
  </si>
  <si>
    <t>Oval</t>
  </si>
  <si>
    <t>Average Depth</t>
  </si>
  <si>
    <t>Volume</t>
  </si>
  <si>
    <t>Diameter</t>
  </si>
  <si>
    <t>Multiplier</t>
  </si>
  <si>
    <t>Season In Weeks:</t>
  </si>
  <si>
    <t>NA</t>
  </si>
  <si>
    <t>Shock Day:</t>
  </si>
  <si>
    <t>Sunday</t>
  </si>
  <si>
    <t>Monday</t>
  </si>
  <si>
    <t>Tuesday</t>
  </si>
  <si>
    <t>Wednesday</t>
  </si>
  <si>
    <t>Thursday</t>
  </si>
  <si>
    <t>Friday</t>
  </si>
  <si>
    <t>Saturday</t>
  </si>
  <si>
    <t>BASOC Liquid Shock</t>
  </si>
  <si>
    <t>GALLONS</t>
  </si>
  <si>
    <t>Gallons</t>
  </si>
  <si>
    <t>WEEKS</t>
  </si>
  <si>
    <t>Bags</t>
  </si>
  <si>
    <t>LBS of Tablets/sticks</t>
  </si>
  <si>
    <t>Rounded up to nearest quart</t>
  </si>
  <si>
    <t>Ounces for season</t>
  </si>
  <si>
    <t>Manual Entry</t>
  </si>
  <si>
    <t>Width in Feet</t>
  </si>
  <si>
    <t>Length in Feet</t>
  </si>
  <si>
    <t>VOLUME</t>
  </si>
  <si>
    <t xml:space="preserve">RECTANGLE 2FT 16 X 32  </t>
  </si>
  <si>
    <t xml:space="preserve">RECTANGLE 6IN 20 X 40  </t>
  </si>
  <si>
    <t>DROP DOWN MENU OF POOL SIZES</t>
  </si>
  <si>
    <t>Known Pools</t>
  </si>
  <si>
    <t>APPROX Gallons below break</t>
  </si>
  <si>
    <t>APPROX Gallons above break</t>
  </si>
  <si>
    <t xml:space="preserve">JEWEL 16 X 28  </t>
  </si>
  <si>
    <t xml:space="preserve">KEYHOLE 20 X 40  </t>
  </si>
  <si>
    <t xml:space="preserve">GRECIAN 17 X 33  </t>
  </si>
  <si>
    <t>SHALLOW END Water Dept in FEET</t>
  </si>
  <si>
    <t>DEEP END Water Depth in FEET</t>
  </si>
  <si>
    <t xml:space="preserve">GRECIAN 17 X 37  </t>
  </si>
  <si>
    <t xml:space="preserve">GRECIAN 20 X 36  </t>
  </si>
  <si>
    <t xml:space="preserve">GRECIAN 20 X 40  </t>
  </si>
  <si>
    <t xml:space="preserve">GRECIAN LAZY EL 17 X 39  </t>
  </si>
  <si>
    <t xml:space="preserve">GRECIAN LAZY EL 20 X 44  </t>
  </si>
  <si>
    <t xml:space="preserve">JEWEL 16 X 32  </t>
  </si>
  <si>
    <t xml:space="preserve">JEWEL 16 X 36  </t>
  </si>
  <si>
    <t xml:space="preserve">JEWEL 18 X 38  </t>
  </si>
  <si>
    <t xml:space="preserve">KEYHOLE 16 X 32  </t>
  </si>
  <si>
    <t xml:space="preserve">KEYHOLE 18 X 36  </t>
  </si>
  <si>
    <t xml:space="preserve">KIDNEY 15 X 26  </t>
  </si>
  <si>
    <t xml:space="preserve">KIDNEY 16 X 30  </t>
  </si>
  <si>
    <t xml:space="preserve">KIDNEY 16 X 33  </t>
  </si>
  <si>
    <t xml:space="preserve">KIDNEY 18 X 36  </t>
  </si>
  <si>
    <t xml:space="preserve">KIDNEY 20 X 38  </t>
  </si>
  <si>
    <t>LAGOON 16 X 34 x 25</t>
  </si>
  <si>
    <t>LAGOON 18 X 37 x 29</t>
  </si>
  <si>
    <t>LAGOON 20 X 42 x 31</t>
  </si>
  <si>
    <t xml:space="preserve">MOUNTAIN LAKE 20 X 32  </t>
  </si>
  <si>
    <t xml:space="preserve">MOUNTAIN LAKE 21 X 32  </t>
  </si>
  <si>
    <t xml:space="preserve">MOUNTAIN LAKE 21 X 40  </t>
  </si>
  <si>
    <t xml:space="preserve">MOUNTAIN LAKE 23 X 37  </t>
  </si>
  <si>
    <t xml:space="preserve">MOUNTAIN LAKE 23 X 42  </t>
  </si>
  <si>
    <t xml:space="preserve">MOUNTAIN LAKE 26 X 40  </t>
  </si>
  <si>
    <t xml:space="preserve">MOUNTAIN LAKE 24 X 44  </t>
  </si>
  <si>
    <t xml:space="preserve">MOUNTAIN POND 18 X 30  </t>
  </si>
  <si>
    <t xml:space="preserve">MOUNTAIN POND 20 X 34  </t>
  </si>
  <si>
    <t xml:space="preserve">MOUNTAIN POND 22 X 36  </t>
  </si>
  <si>
    <t xml:space="preserve">MOUNTAIN POND 24 X 40  </t>
  </si>
  <si>
    <t xml:space="preserve">OVAL 16 X 32  </t>
  </si>
  <si>
    <t xml:space="preserve">OVAL 18 X 36  </t>
  </si>
  <si>
    <t xml:space="preserve">OVAL 20 X 40  </t>
  </si>
  <si>
    <t xml:space="preserve">PATIO POOL 21 X 21  </t>
  </si>
  <si>
    <t xml:space="preserve">PATIO POOL 26 X 26  </t>
  </si>
  <si>
    <t xml:space="preserve">RECTANGLE 2FT 12 X 24  </t>
  </si>
  <si>
    <t xml:space="preserve">RECTANGLE 2FT 14 X 28  </t>
  </si>
  <si>
    <t xml:space="preserve">RECTANGLE 2FT 16 X 36  </t>
  </si>
  <si>
    <t xml:space="preserve">RECTANGLE 2FT 18 X 36  </t>
  </si>
  <si>
    <t xml:space="preserve">RECTANGLE 2FT 20 X 40  </t>
  </si>
  <si>
    <t xml:space="preserve">RECTANGLE 2FT 18 X 43  </t>
  </si>
  <si>
    <t>RECTANGLE 2FT 16 X 37 x 24</t>
  </si>
  <si>
    <t>RECTANGLE 2FT 18 X 37 x 26</t>
  </si>
  <si>
    <t>RECTANGLE 2FT 20 X 43 x 28</t>
  </si>
  <si>
    <t xml:space="preserve">RECTANGLE 4FT 16 X 32  </t>
  </si>
  <si>
    <t xml:space="preserve">RECTANGLE 4FT 18 X 36  </t>
  </si>
  <si>
    <t xml:space="preserve">RECTANGLE 4FT 20 X 40  </t>
  </si>
  <si>
    <t xml:space="preserve">RECTANGLE 4FT 18 X 43  </t>
  </si>
  <si>
    <t xml:space="preserve">RECTANGLE 6IN 12 X 24  </t>
  </si>
  <si>
    <t xml:space="preserve">RECTANGLE 6IN 14 X 28  </t>
  </si>
  <si>
    <t xml:space="preserve">RECTANGLE 6IN 16 X 32  </t>
  </si>
  <si>
    <t xml:space="preserve">RECTANGLE 6IN 18 X 36  </t>
  </si>
  <si>
    <t xml:space="preserve">RECTANGLE 6IN 18 X 45  </t>
  </si>
  <si>
    <t>RECTANGLE 6IN 16 X 38 X 24</t>
  </si>
  <si>
    <t xml:space="preserve">ROMAN END 16 X 37  </t>
  </si>
  <si>
    <t xml:space="preserve">ROMAN END 16 X 35  </t>
  </si>
  <si>
    <t xml:space="preserve">ROMAN END 18 X 41  </t>
  </si>
  <si>
    <t xml:space="preserve">ROMAN END 18 X 39  </t>
  </si>
  <si>
    <t xml:space="preserve">ROMAN END 20 X 43  </t>
  </si>
  <si>
    <t xml:space="preserve">ROMAN END 20 X 41  </t>
  </si>
  <si>
    <t xml:space="preserve">ROMAN END LAZY EL 18 X 44  </t>
  </si>
  <si>
    <t>ONLY ENTER DATA IN ONE DATA SET ABOVE</t>
  </si>
  <si>
    <t>ENTER DATA IN HIGHLIGHTED CELLS ONLY</t>
  </si>
  <si>
    <t>Calcium Hypochlorite 68%</t>
  </si>
  <si>
    <t>Calcium Hypochlorite 73%</t>
  </si>
  <si>
    <t>Replace when the tablets have totally dissolved.</t>
  </si>
  <si>
    <t>name of dealer here</t>
  </si>
  <si>
    <t>dealer phone number</t>
  </si>
  <si>
    <t>POOL OWNER NAME HERE</t>
  </si>
  <si>
    <t>Jumbo 3" Tabs</t>
  </si>
  <si>
    <t>Pool Sticks</t>
  </si>
  <si>
    <t>Clearview® Scent-Trific™ Tabs</t>
  </si>
  <si>
    <t>Clearview® Shimmer-N' Shock</t>
  </si>
  <si>
    <t>Clearview® Chlor Free Shock &amp; Swim 15</t>
  </si>
  <si>
    <t>Clearview® Insta-Chlor</t>
  </si>
  <si>
    <t>Clearview® Insta-Chlor Super 73</t>
  </si>
  <si>
    <t>Essential Elements® Preve-Cide Copper</t>
  </si>
  <si>
    <t>Essential Elements® Preve-Cide Max</t>
  </si>
  <si>
    <t>Essential Elements® Preve-Cide Quat</t>
  </si>
  <si>
    <t>Essential Elements® Preve-Cide 60 Plus</t>
  </si>
  <si>
    <t>Essential Elements® Preve-Cide 30</t>
  </si>
  <si>
    <t>Essential Elements® Preve-Shock Plus</t>
  </si>
  <si>
    <t>Essential Elements® Preve-Shock &amp; Swim</t>
  </si>
  <si>
    <t>Essential Elements® Preve Complete Tab 4 in 1</t>
  </si>
  <si>
    <t>Essential Elements® Preve-Tabs</t>
  </si>
  <si>
    <t>Clearview® Poly Power 60</t>
  </si>
  <si>
    <t>Clearview® Poly Power 30</t>
  </si>
  <si>
    <t>Clearview® Copper Strike</t>
  </si>
  <si>
    <t>Clearview® Quat Power</t>
  </si>
  <si>
    <t>CHOOSE FROM DROP DOWN MENU</t>
  </si>
  <si>
    <t>Adjust the chlorine dispensing rate of the floater or in-line feeder to provide 2.0-4.0 ppm of free chlorine residual as determined by an accurate test kit. The initial startup and weekly maintenance dosage is 1 to 3 tablets per 10,000 gallons although this dosage may vary due to unusual conditions such as heavy bather loads, wind, heavy rains, and high temperatures; therefore, frequent use of an accurate test kit is recommended. Pool chlorinating tablets are intended for use in a floater or in-line feeder only. Do not add these tablets directly to the pool or mix with any other chemicals.</t>
  </si>
  <si>
    <t>With pump running and pool not in use, broadcast 1 pound of this product per 10,000 gallons of water directly into the deep end of the pool. To prevent possible damage to pool surface, use a pool brush to disperse any granules that may have settled at the bottom of the pool. Repeat procedure after 24 hours, if needed, to establish a chlorine residual of 2-4 ppm as determined by a test kit</t>
  </si>
  <si>
    <t>With pump running and pool not in use, broadcast 1 pound of this product per 10,000 gallons of water directly into the deep end of the pool. To prevent possible damage to pool surface, use a pool brush to disperse any granules that may have settled at the bottom of the pool. Repeat procedure after 24 hours, if needed, to establish a chlorine residual of 2-4 ppm as determined by a test kit.</t>
  </si>
  <si>
    <t>Swimming Pools and Outdoor Spas: Add this product directly to the pool water along pool edges while filter and pump are in operation. To provide time for even distribution in the pool water, bathers must wait a minimum of 15 minutes after the addition of this product before entering the pool. For initial treatment of clean pools and spas, add 5-8 oz. of this product for every 10,000 gallons of water (2-3 ppm active quaternary). Maintenance additions of 2-3 oz. per 10,000 gallons (0.5-1 ppm active quaternary) should be added every 7 days, or more frequently depending on water and use factors. A booster dose of 2 oz. per 10,000 gallons (0.5 ppm active quaternary) should be provided after each rain. For pools and spas with visible algae, add 14 oz. of this product for every 10,000 gallons of water (5 ppm active quaternary). After 24 hours, remove dead algae by cleaning. If algae is still present, repeat dosage as necessary.</t>
  </si>
  <si>
    <t>VISIBLE ALGAE GROWTH: 16 oz. of this product per 10,000 gallons of pool water. INITIAL CLEAN WATER TREATMENT: 9 oz. of this product per 10,000 gallons of pool water. MAINTENANCE: 4 oz. of this product per 10,000 gallons of pool water weekly. Pools containing heavy algae growth must be cleaned prior to using this product. 24 hours after treating visible algae growth, algae debris must be removed by standard cleaning procedures. Dilute this product with at least nine parts water before applying. Pour required amount of this product into plastic watering can and fill with water. Maintaining constant pool circulation, sprinkle solution around the edge of the pool.</t>
  </si>
  <si>
    <t>DOSAGE RATES: EVERY THREE MONTHS: 16 fl. oz. of this product per 10,000 gallons of pool water (or 500 mL per 40,000 L) will prevent algae growth in all pool types. SEVERE ALGAE TREATMENT: 32 fl. oz. of this product per 10,000 gallons of pool water (or 1 L per 40,000 L). GENERAL DIRECTIONS: 1. Maintain pool water in the pH range 7.2 to 7.8. Total alkalinity 80 ppm to 120 ppm. Adjust pH to 7.2 for severe algae. 2. Ensure that filtration system is working properly. 3. Brush pool regularly. 4. Calculate the volume of this product required for your pool. 5. Add the product directly to pool’s deep end preferably in front of the water return. Dilute in a bucket of pool water when adding to pools with plaster finishes</t>
  </si>
  <si>
    <t>This product is used to control the growth of algae in swimming pools, exterior spas, whirlpools, and hot tubs. For maximum effectiveness pools, spas, whirlpools, and hot tubs, containing heavy growth of algae should be cleaned prior to using this product. For pools having just visible algae growth, add an initial dose of 24 to 32 fluid ounces of this product per 10,000 gallons of water and remove settled algae debris by cleaning. For treatment of a freshly cleaned and filled pool, add initially 13 to 24 fluid ounces of this product per 10,000 gallons of water. Subsequent additions of 4 to 9 fluid ounces of this product should be made every 5 to 7 days after initial treatment for maintenance. Pools, spas, whirlpools, and hot tubs, having just visible algae growth require an initial dose of 2 to 4 ounces of this product per 1,000 gallons of water. Subsequent additions of 0.5 to 0.8 fluid ounces of this product should be made every 5 to 7 days after initial treatment for maintenance. This product will prevent growth of most algae during the off-season winter months when pools are not in use. For pools, which have been properly treated during the swimming season and are free of visible algae, add 13 to 21 fluid ounces of this product per 10,000 gallons of water. If at the end of swimming season pools have some visible algae growth, add 25 to 32 fluid ounces per 10,000 gallons. It is necessary that a uniform distribution of algaecide, throughout the water and the pool be made for maximum effectiveness. If pool is not covered, it may be necessary to repeat the treatment one or more times during the season. This product is compatible with those chemicals normally used to treat pools and spas and is effective at both acid and alkaline pH. This product can be used in pools and spas treated with chlorine chemicals and may reduce the amount of those chemicals normally required. However, do not mix this product with concentrated dry or liquid chlorine products</t>
  </si>
  <si>
    <t>INITIAL APPLICATION: Free of Visible Algae/Start of Season: Apply 2 oz. of this product per 5,000 gallons of pool water. If Algae Growth is Visible: Apply initial dose, then vacuum pool after 24 hours to remove dead algae. If pool is heavy with algae growth, first brush algae spots, vacuum, clean and scrub the pool walls. Apply initial dose, then vacuum remaining algae debris. MAINTENANCE DOSE: Apply 1 oz. of product per 5,000 gallons of pool water (or equivalent) every 5-7 days. Note: After heavy or prolonged rainfall, high prevailing temperatures, or heavy swimming use, add the maintenance dose more frequently</t>
  </si>
  <si>
    <t>With pump running and pool not in use, broadcast 1 gallon of this product per 10,000 gallons of water directly into the deep end of the pool. To prevent possible damage to pool surface, use a pool brush to disperse any granules that may have settled at the bottom of the pool. Repeat procedure after 24 hours, if needed, to establish a chlorine residual of 2-4 ppm as determined by a test kit</t>
  </si>
  <si>
    <t>Directions for Use</t>
  </si>
  <si>
    <t>Initial Dosage / 10K</t>
  </si>
  <si>
    <t>Maintenance Dosage / 10K</t>
  </si>
  <si>
    <t>Bags Per Gallon</t>
  </si>
  <si>
    <t>PER 10K</t>
  </si>
  <si>
    <t>ADD</t>
  </si>
  <si>
    <t>CUSTOMIZED WATER CARE GUIDE WITH SEASON SUPPLY CALCULATIONS</t>
  </si>
  <si>
    <t>DAYS</t>
  </si>
  <si>
    <t>MONTHS</t>
  </si>
  <si>
    <t>BAG / GALLONS</t>
  </si>
  <si>
    <t>TABLET / STICK</t>
  </si>
  <si>
    <t>January</t>
  </si>
  <si>
    <t>February</t>
  </si>
  <si>
    <t>March</t>
  </si>
  <si>
    <t>April</t>
  </si>
  <si>
    <t>May</t>
  </si>
  <si>
    <t>June</t>
  </si>
  <si>
    <t>July</t>
  </si>
  <si>
    <t>August</t>
  </si>
  <si>
    <t>September</t>
  </si>
  <si>
    <t>October</t>
  </si>
  <si>
    <t>November</t>
  </si>
  <si>
    <t>December</t>
  </si>
  <si>
    <t>Opening Month</t>
  </si>
  <si>
    <t>Closing Month</t>
  </si>
  <si>
    <r>
      <t xml:space="preserve">Weeks * </t>
    </r>
    <r>
      <rPr>
        <b/>
        <sz val="9"/>
        <rFont val="Arial"/>
        <family val="2"/>
      </rPr>
      <t>Approximate 4 weeks in a month assumes entire month of operation</t>
    </r>
  </si>
  <si>
    <t>Assumes Weeks Open: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</si>
</sst>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_);_(* \(#,##0\);_(* &quot;-&quot;??_);_(@_)"/>
    <numFmt numFmtId="165" formatCode="0.0"/>
    <numFmt numFmtId="166" formatCode="dddd"/>
    <numFmt numFmtId="167" formatCode="[&lt;=9999999]###\-####;\(###\)\ ###\-####"/>
    <numFmt numFmtId="168" formatCode="0.000000"/>
  </numFmts>
  <fonts count="21" x14ac:knownFonts="1">
    <font>
      <sz val="10"/>
      <name val="Arial"/>
    </font>
    <font>
      <sz val="10"/>
      <name val="Arial"/>
    </font>
    <font>
      <b/>
      <sz val="10"/>
      <name val="Arial"/>
      <family val="2"/>
    </font>
    <font>
      <i/>
      <sz val="8"/>
      <name val="Arial"/>
      <family val="2"/>
    </font>
    <font>
      <sz val="12"/>
      <color theme="1"/>
      <name val="Calibri"/>
      <family val="2"/>
      <scheme val="minor"/>
    </font>
    <font>
      <b/>
      <sz val="12"/>
      <color theme="1"/>
      <name val="Calibri"/>
      <family val="2"/>
      <scheme val="minor"/>
    </font>
    <font>
      <sz val="10"/>
      <name val="Arial"/>
      <family val="2"/>
    </font>
    <font>
      <b/>
      <i/>
      <sz val="12"/>
      <color theme="1"/>
      <name val="Calibri"/>
      <family val="2"/>
      <scheme val="minor"/>
    </font>
    <font>
      <i/>
      <sz val="14"/>
      <color theme="1"/>
      <name val="Calibri"/>
      <family val="2"/>
      <scheme val="minor"/>
    </font>
    <font>
      <sz val="16"/>
      <name val="Eras Bold ITC"/>
      <family val="2"/>
    </font>
    <font>
      <b/>
      <sz val="12"/>
      <name val="Eras Light ITC"/>
      <family val="2"/>
    </font>
    <font>
      <sz val="12"/>
      <color indexed="9"/>
      <name val="Arial"/>
      <family val="2"/>
    </font>
    <font>
      <b/>
      <sz val="12"/>
      <name val="Arial"/>
      <family val="2"/>
    </font>
    <font>
      <sz val="12"/>
      <name val="Arial"/>
      <family val="2"/>
    </font>
    <font>
      <sz val="14"/>
      <name val="Arial"/>
      <family val="2"/>
    </font>
    <font>
      <b/>
      <sz val="14"/>
      <name val="Arial"/>
      <family val="2"/>
    </font>
    <font>
      <b/>
      <sz val="16"/>
      <name val="Arial"/>
      <family val="2"/>
    </font>
    <font>
      <i/>
      <sz val="10"/>
      <name val="Arial"/>
      <family val="2"/>
    </font>
    <font>
      <b/>
      <sz val="16"/>
      <name val="Eras Bold ITC"/>
      <family val="2"/>
    </font>
    <font>
      <b/>
      <sz val="9"/>
      <name val="Arial"/>
      <family val="2"/>
    </font>
    <font>
      <sz val="12"/>
      <color theme="0"/>
      <name val="Arial"/>
      <family val="2"/>
    </font>
  </fonts>
  <fills count="17">
    <fill>
      <patternFill patternType="none"/>
    </fill>
    <fill>
      <patternFill patternType="gray125"/>
    </fill>
    <fill>
      <patternFill patternType="solid">
        <fgColor indexed="62"/>
        <bgColor indexed="64"/>
      </patternFill>
    </fill>
    <fill>
      <patternFill patternType="solid">
        <fgColor indexed="22"/>
        <bgColor indexed="64"/>
      </patternFill>
    </fill>
    <fill>
      <patternFill patternType="solid">
        <fgColor indexed="44"/>
        <bgColor indexed="64"/>
      </patternFill>
    </fill>
    <fill>
      <patternFill patternType="solid">
        <fgColor indexed="45"/>
        <bgColor indexed="64"/>
      </patternFill>
    </fill>
    <fill>
      <patternFill patternType="solid">
        <fgColor indexed="57"/>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rgb="FFFF9999"/>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theme="9" tint="0.79998168889431442"/>
        <bgColor indexed="64"/>
      </patternFill>
    </fill>
  </fills>
  <borders count="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20">
    <xf numFmtId="0" fontId="0" fillId="0" borderId="0" xfId="0"/>
    <xf numFmtId="0" fontId="2" fillId="0" borderId="0" xfId="0" applyFont="1"/>
    <xf numFmtId="0" fontId="0" fillId="0" borderId="1" xfId="0" applyBorder="1" applyAlignment="1">
      <alignment horizontal="centerContinuous"/>
    </xf>
    <xf numFmtId="0" fontId="0" fillId="0" borderId="0" xfId="0" applyBorder="1"/>
    <xf numFmtId="0" fontId="2" fillId="0" borderId="0" xfId="0" applyFont="1" applyAlignment="1">
      <alignment horizontal="right"/>
    </xf>
    <xf numFmtId="0" fontId="2" fillId="0" borderId="0" xfId="0" applyFont="1" applyAlignment="1">
      <alignment horizontal="centerContinuous"/>
    </xf>
    <xf numFmtId="0" fontId="0" fillId="0" borderId="0" xfId="0" applyFill="1"/>
    <xf numFmtId="0" fontId="0" fillId="0" borderId="0" xfId="0" applyFill="1" applyBorder="1"/>
    <xf numFmtId="0" fontId="2" fillId="0" borderId="1" xfId="0" applyFont="1" applyBorder="1" applyAlignment="1" applyProtection="1">
      <alignment horizontal="centerContinuous"/>
      <protection locked="0"/>
    </xf>
    <xf numFmtId="0" fontId="0" fillId="0" borderId="1" xfId="0" applyBorder="1" applyAlignment="1" applyProtection="1">
      <alignment horizontal="centerContinuous"/>
      <protection locked="0"/>
    </xf>
    <xf numFmtId="164" fontId="2" fillId="0" borderId="1" xfId="0" applyNumberFormat="1" applyFont="1" applyBorder="1" applyAlignment="1" applyProtection="1">
      <alignment horizontal="centerContinuous"/>
      <protection locked="0"/>
    </xf>
    <xf numFmtId="0" fontId="4" fillId="8" borderId="3" xfId="0" applyFont="1" applyFill="1" applyBorder="1" applyAlignment="1">
      <alignment horizontal="center"/>
    </xf>
    <xf numFmtId="0" fontId="7" fillId="9" borderId="4" xfId="0" applyFont="1" applyFill="1" applyBorder="1" applyAlignment="1">
      <alignment horizontal="center"/>
    </xf>
    <xf numFmtId="3" fontId="8" fillId="9" borderId="3" xfId="0" applyNumberFormat="1" applyFont="1" applyFill="1" applyBorder="1"/>
    <xf numFmtId="0" fontId="7" fillId="8" borderId="4" xfId="0" applyFont="1" applyFill="1" applyBorder="1" applyAlignment="1">
      <alignment horizontal="center"/>
    </xf>
    <xf numFmtId="3" fontId="8" fillId="0" borderId="3" xfId="0" applyNumberFormat="1" applyFont="1" applyBorder="1"/>
    <xf numFmtId="0" fontId="5" fillId="0" borderId="0" xfId="0" applyFont="1" applyFill="1" applyAlignment="1">
      <alignment horizontal="center"/>
    </xf>
    <xf numFmtId="0" fontId="0" fillId="0" borderId="0" xfId="0" applyFill="1" applyBorder="1" applyAlignment="1">
      <alignment horizontal="right"/>
    </xf>
    <xf numFmtId="0" fontId="6" fillId="11" borderId="0" xfId="0" applyFont="1" applyFill="1"/>
    <xf numFmtId="0" fontId="0" fillId="11" borderId="0" xfId="0" applyFill="1"/>
    <xf numFmtId="0" fontId="0" fillId="12" borderId="0" xfId="0" applyFill="1"/>
    <xf numFmtId="0" fontId="0" fillId="13" borderId="0" xfId="0" applyFill="1"/>
    <xf numFmtId="166" fontId="0" fillId="13" borderId="0" xfId="0" applyNumberFormat="1" applyFill="1"/>
    <xf numFmtId="0" fontId="0" fillId="14" borderId="0" xfId="0" applyFill="1"/>
    <xf numFmtId="0" fontId="9" fillId="0" borderId="0" xfId="0" applyFont="1" applyAlignment="1">
      <alignment horizontal="center"/>
    </xf>
    <xf numFmtId="0" fontId="10" fillId="0" borderId="0" xfId="0" applyFont="1" applyAlignment="1">
      <alignment horizontal="center"/>
    </xf>
    <xf numFmtId="0" fontId="3" fillId="0" borderId="0" xfId="0" applyFont="1" applyBorder="1" applyAlignment="1">
      <alignment horizontal="center" wrapText="1"/>
    </xf>
    <xf numFmtId="0" fontId="0" fillId="16" borderId="0" xfId="0" applyFill="1"/>
    <xf numFmtId="0" fontId="2" fillId="0" borderId="0" xfId="0" applyFont="1" applyFill="1" applyAlignment="1">
      <alignment horizontal="right"/>
    </xf>
    <xf numFmtId="164" fontId="2" fillId="0" borderId="0" xfId="0" applyNumberFormat="1" applyFont="1" applyFill="1" applyBorder="1" applyAlignment="1" applyProtection="1">
      <alignment horizontal="centerContinuous"/>
      <protection locked="0"/>
    </xf>
    <xf numFmtId="0" fontId="0" fillId="0" borderId="0" xfId="0" applyFill="1" applyBorder="1" applyAlignment="1" applyProtection="1">
      <alignment horizontal="centerContinuous"/>
      <protection locked="0"/>
    </xf>
    <xf numFmtId="0" fontId="0" fillId="0" borderId="0" xfId="0" applyFill="1" applyAlignment="1">
      <alignment horizontal="centerContinuous"/>
    </xf>
    <xf numFmtId="0" fontId="3" fillId="0" borderId="0" xfId="0" applyFont="1" applyFill="1" applyBorder="1" applyAlignment="1">
      <alignment horizontal="center" wrapText="1"/>
    </xf>
    <xf numFmtId="0" fontId="6" fillId="12" borderId="0" xfId="0" applyFont="1" applyFill="1"/>
    <xf numFmtId="0" fontId="0" fillId="14" borderId="0" xfId="0" applyFill="1" applyBorder="1"/>
    <xf numFmtId="0" fontId="6" fillId="15" borderId="0" xfId="0" applyFont="1" applyFill="1"/>
    <xf numFmtId="0" fontId="11" fillId="2" borderId="0" xfId="0" applyFont="1" applyFill="1" applyAlignment="1">
      <alignment horizontal="center"/>
    </xf>
    <xf numFmtId="0" fontId="11" fillId="2" borderId="0" xfId="0" applyFont="1" applyFill="1" applyAlignment="1">
      <alignment horizontal="center" wrapText="1"/>
    </xf>
    <xf numFmtId="0" fontId="11" fillId="2" borderId="0" xfId="0" applyFont="1" applyFill="1" applyBorder="1" applyAlignment="1">
      <alignment horizontal="center"/>
    </xf>
    <xf numFmtId="0" fontId="12" fillId="3" borderId="2" xfId="0" applyFont="1" applyFill="1" applyBorder="1" applyAlignment="1">
      <alignment horizontal="center"/>
    </xf>
    <xf numFmtId="0" fontId="13" fillId="7" borderId="2" xfId="0" applyFont="1" applyFill="1" applyBorder="1" applyAlignment="1" applyProtection="1">
      <alignment horizontal="center"/>
      <protection locked="0"/>
    </xf>
    <xf numFmtId="0" fontId="13" fillId="3" borderId="2" xfId="0" applyFont="1" applyFill="1" applyBorder="1" applyAlignment="1">
      <alignment horizontal="center"/>
    </xf>
    <xf numFmtId="43" fontId="13" fillId="3" borderId="2" xfId="1" applyFont="1" applyFill="1" applyBorder="1" applyAlignment="1" applyProtection="1">
      <alignment horizontal="center"/>
    </xf>
    <xf numFmtId="2" fontId="13" fillId="3" borderId="2" xfId="0" applyNumberFormat="1" applyFont="1" applyFill="1" applyBorder="1" applyAlignment="1" applyProtection="1">
      <alignment horizontal="center"/>
      <protection locked="0"/>
    </xf>
    <xf numFmtId="2" fontId="13" fillId="3" borderId="2" xfId="0" applyNumberFormat="1" applyFont="1" applyFill="1" applyBorder="1" applyAlignment="1">
      <alignment horizontal="center"/>
    </xf>
    <xf numFmtId="0" fontId="13" fillId="3" borderId="2" xfId="0" applyFont="1" applyFill="1" applyBorder="1" applyAlignment="1" applyProtection="1">
      <alignment horizontal="center"/>
      <protection locked="0"/>
    </xf>
    <xf numFmtId="43" fontId="13" fillId="7" borderId="2" xfId="1" applyFont="1" applyFill="1" applyBorder="1" applyAlignment="1" applyProtection="1">
      <alignment horizontal="center"/>
    </xf>
    <xf numFmtId="0" fontId="13" fillId="0" borderId="0" xfId="0" applyFont="1"/>
    <xf numFmtId="0" fontId="13" fillId="7" borderId="0" xfId="0" applyFont="1" applyFill="1"/>
    <xf numFmtId="0" fontId="13" fillId="0" borderId="0" xfId="0" applyFont="1" applyAlignment="1">
      <alignment horizontal="center"/>
    </xf>
    <xf numFmtId="0" fontId="13" fillId="7" borderId="0" xfId="0" applyFont="1" applyFill="1" applyAlignment="1">
      <alignment horizontal="left"/>
    </xf>
    <xf numFmtId="0" fontId="13" fillId="7" borderId="0" xfId="0" applyFont="1" applyFill="1" applyAlignment="1">
      <alignment horizontal="centerContinuous"/>
    </xf>
    <xf numFmtId="0" fontId="12" fillId="7" borderId="0" xfId="0" applyFont="1" applyFill="1" applyAlignment="1">
      <alignment horizontal="center"/>
    </xf>
    <xf numFmtId="0" fontId="13" fillId="0" borderId="0" xfId="0" applyFont="1" applyAlignment="1" applyProtection="1">
      <alignment horizontal="center"/>
      <protection locked="0"/>
    </xf>
    <xf numFmtId="167" fontId="13" fillId="0" borderId="0" xfId="0" applyNumberFormat="1" applyFont="1" applyAlignment="1" applyProtection="1">
      <alignment horizontal="center"/>
      <protection locked="0"/>
    </xf>
    <xf numFmtId="37" fontId="12" fillId="10" borderId="1" xfId="1" applyNumberFormat="1" applyFont="1" applyFill="1" applyBorder="1" applyAlignment="1" applyProtection="1">
      <alignment horizontal="centerContinuous"/>
      <protection locked="0"/>
    </xf>
    <xf numFmtId="0" fontId="13" fillId="0" borderId="0" xfId="0" applyFont="1" applyBorder="1"/>
    <xf numFmtId="0" fontId="12" fillId="0" borderId="0" xfId="0" applyFont="1"/>
    <xf numFmtId="1" fontId="12" fillId="7" borderId="1" xfId="0" applyNumberFormat="1" applyFont="1" applyFill="1" applyBorder="1" applyAlignment="1" applyProtection="1">
      <alignment horizontal="left" indent="3"/>
      <protection locked="0"/>
    </xf>
    <xf numFmtId="1" fontId="12" fillId="0" borderId="1" xfId="0" applyNumberFormat="1" applyFont="1" applyBorder="1" applyAlignment="1">
      <alignment horizontal="left" indent="1"/>
    </xf>
    <xf numFmtId="0" fontId="12" fillId="7" borderId="1" xfId="0" applyFont="1" applyFill="1" applyBorder="1" applyAlignment="1" applyProtection="1">
      <alignment horizontal="center"/>
      <protection locked="0"/>
    </xf>
    <xf numFmtId="0" fontId="13" fillId="0" borderId="0" xfId="0" applyFont="1" applyBorder="1" applyAlignment="1">
      <alignment horizontal="left"/>
    </xf>
    <xf numFmtId="0" fontId="13" fillId="0" borderId="0" xfId="0" applyFont="1" applyFill="1" applyBorder="1" applyAlignment="1">
      <alignment horizontal="left"/>
    </xf>
    <xf numFmtId="168" fontId="13" fillId="0" borderId="0" xfId="0" applyNumberFormat="1" applyFont="1"/>
    <xf numFmtId="0" fontId="13" fillId="0" borderId="0" xfId="0" applyFont="1" applyBorder="1" applyAlignment="1">
      <alignment horizontal="center"/>
    </xf>
    <xf numFmtId="0" fontId="13" fillId="0" borderId="0" xfId="0" applyFont="1" applyFill="1" applyBorder="1" applyAlignment="1">
      <alignment horizontal="center"/>
    </xf>
    <xf numFmtId="0" fontId="6" fillId="0" borderId="0" xfId="0" applyFont="1" applyAlignment="1">
      <alignment horizontal="center"/>
    </xf>
    <xf numFmtId="0" fontId="6" fillId="0" borderId="0" xfId="0" applyFont="1"/>
    <xf numFmtId="0" fontId="13" fillId="14" borderId="0" xfId="0" applyFont="1" applyFill="1"/>
    <xf numFmtId="0" fontId="13" fillId="13" borderId="0" xfId="0" applyFont="1" applyFill="1"/>
    <xf numFmtId="0" fontId="13" fillId="12" borderId="0" xfId="0" applyFont="1" applyFill="1"/>
    <xf numFmtId="0" fontId="14" fillId="12" borderId="0" xfId="0" applyFont="1" applyFill="1"/>
    <xf numFmtId="0" fontId="16" fillId="14" borderId="0" xfId="0" applyFont="1" applyFill="1" applyAlignment="1">
      <alignment horizontal="center"/>
    </xf>
    <xf numFmtId="0" fontId="15" fillId="14" borderId="0" xfId="0" applyFont="1" applyFill="1"/>
    <xf numFmtId="0" fontId="16" fillId="13" borderId="0" xfId="0" applyFont="1" applyFill="1" applyAlignment="1">
      <alignment horizontal="center"/>
    </xf>
    <xf numFmtId="0" fontId="16" fillId="12" borderId="0" xfId="0" applyFont="1" applyFill="1" applyAlignment="1">
      <alignment horizontal="center"/>
    </xf>
    <xf numFmtId="0" fontId="15" fillId="13" borderId="0" xfId="0" applyFont="1" applyFill="1" applyAlignment="1">
      <alignment horizontal="center" vertical="center"/>
    </xf>
    <xf numFmtId="0" fontId="15" fillId="12" borderId="0" xfId="0" applyFont="1" applyFill="1" applyAlignment="1">
      <alignment horizontal="center" vertical="center"/>
    </xf>
    <xf numFmtId="0" fontId="15" fillId="14" borderId="0" xfId="0" applyFont="1" applyFill="1" applyAlignment="1">
      <alignment horizontal="center" vertical="center"/>
    </xf>
    <xf numFmtId="0" fontId="17" fillId="0" borderId="0" xfId="0" applyFont="1" applyFill="1" applyBorder="1" applyAlignment="1">
      <alignment horizontal="center" wrapText="1"/>
    </xf>
    <xf numFmtId="0" fontId="18" fillId="0" borderId="0" xfId="0" applyFont="1" applyAlignment="1">
      <alignment horizontal="center"/>
    </xf>
    <xf numFmtId="0" fontId="12" fillId="0" borderId="0" xfId="0" applyFont="1" applyAlignment="1"/>
    <xf numFmtId="1" fontId="12" fillId="0" borderId="0" xfId="0" applyNumberFormat="1" applyFont="1" applyAlignment="1">
      <alignment horizontal="center"/>
    </xf>
    <xf numFmtId="165" fontId="12" fillId="0" borderId="0" xfId="0" applyNumberFormat="1" applyFont="1" applyAlignment="1">
      <alignment horizontal="center"/>
    </xf>
    <xf numFmtId="0" fontId="13" fillId="0" borderId="0" xfId="0" applyFont="1" applyAlignment="1"/>
    <xf numFmtId="0" fontId="13" fillId="0" borderId="0" xfId="0" applyFont="1" applyAlignment="1">
      <alignment horizontal="center" wrapText="1"/>
    </xf>
    <xf numFmtId="164" fontId="13" fillId="0" borderId="0" xfId="1" applyNumberFormat="1" applyFont="1" applyAlignment="1"/>
    <xf numFmtId="164" fontId="13" fillId="0" borderId="0" xfId="1" applyNumberFormat="1" applyFont="1"/>
    <xf numFmtId="1" fontId="13" fillId="0" borderId="0" xfId="1" applyNumberFormat="1" applyFont="1" applyAlignment="1">
      <alignment horizontal="center"/>
    </xf>
    <xf numFmtId="0" fontId="12" fillId="0" borderId="0" xfId="0" applyFont="1" applyAlignment="1">
      <alignment horizontal="center"/>
    </xf>
    <xf numFmtId="165" fontId="13" fillId="3" borderId="0" xfId="0" applyNumberFormat="1" applyFont="1" applyFill="1" applyAlignment="1">
      <alignment horizontal="center"/>
    </xf>
    <xf numFmtId="0" fontId="12" fillId="3" borderId="0" xfId="0" applyFont="1" applyFill="1" applyAlignment="1">
      <alignment horizontal="center" wrapText="1"/>
    </xf>
    <xf numFmtId="165" fontId="13" fillId="3" borderId="0" xfId="0" applyNumberFormat="1" applyFont="1" applyFill="1"/>
    <xf numFmtId="1" fontId="13" fillId="3" borderId="0" xfId="0" applyNumberFormat="1" applyFont="1" applyFill="1" applyAlignment="1">
      <alignment horizontal="center"/>
    </xf>
    <xf numFmtId="0" fontId="13" fillId="0" borderId="0" xfId="0" applyFont="1" applyAlignment="1">
      <alignment horizontal="right"/>
    </xf>
    <xf numFmtId="1" fontId="12" fillId="0" borderId="0" xfId="1" applyNumberFormat="1" applyFont="1" applyAlignment="1">
      <alignment horizontal="center"/>
    </xf>
    <xf numFmtId="0" fontId="13" fillId="0" borderId="0" xfId="0" applyFont="1" applyAlignment="1">
      <alignment horizontal="center" vertical="center" wrapText="1"/>
    </xf>
    <xf numFmtId="165" fontId="12" fillId="3" borderId="0" xfId="0" applyNumberFormat="1" applyFont="1" applyFill="1" applyAlignment="1">
      <alignment horizontal="center"/>
    </xf>
    <xf numFmtId="0" fontId="12" fillId="0" borderId="0" xfId="0" applyFont="1" applyAlignment="1">
      <alignment horizontal="right"/>
    </xf>
    <xf numFmtId="0" fontId="20" fillId="0" borderId="0" xfId="0" applyFont="1"/>
    <xf numFmtId="0" fontId="13" fillId="0" borderId="1" xfId="0" applyFont="1" applyBorder="1"/>
    <xf numFmtId="0" fontId="13" fillId="0" borderId="1" xfId="0" applyFont="1" applyBorder="1" applyAlignment="1">
      <alignment horizontal="center"/>
    </xf>
    <xf numFmtId="164" fontId="2" fillId="0" borderId="1" xfId="0" applyNumberFormat="1" applyFont="1" applyBorder="1" applyAlignment="1" applyProtection="1">
      <alignment horizontal="center"/>
      <protection locked="0"/>
    </xf>
    <xf numFmtId="0" fontId="12" fillId="7" borderId="1" xfId="0" applyFont="1" applyFill="1" applyBorder="1" applyAlignment="1" applyProtection="1">
      <alignment horizontal="center" wrapText="1"/>
      <protection locked="0"/>
    </xf>
    <xf numFmtId="0" fontId="13" fillId="7" borderId="5" xfId="0" applyFont="1" applyFill="1" applyBorder="1" applyAlignment="1" applyProtection="1">
      <alignment horizontal="center"/>
      <protection locked="0"/>
    </xf>
    <xf numFmtId="0" fontId="13" fillId="7" borderId="7" xfId="0" applyFont="1" applyFill="1" applyBorder="1" applyAlignment="1" applyProtection="1">
      <alignment horizontal="center"/>
      <protection locked="0"/>
    </xf>
    <xf numFmtId="0" fontId="13" fillId="7" borderId="6" xfId="0" applyFont="1" applyFill="1" applyBorder="1" applyAlignment="1" applyProtection="1">
      <alignment horizontal="center"/>
      <protection locked="0"/>
    </xf>
    <xf numFmtId="0" fontId="12" fillId="4" borderId="0" xfId="0" applyFont="1" applyFill="1" applyAlignment="1" applyProtection="1">
      <alignment horizontal="center"/>
      <protection locked="0"/>
    </xf>
    <xf numFmtId="0" fontId="12" fillId="5" borderId="0" xfId="0" applyFont="1" applyFill="1" applyAlignment="1" applyProtection="1">
      <alignment horizontal="center"/>
      <protection locked="0"/>
    </xf>
    <xf numFmtId="0" fontId="12" fillId="6" borderId="0" xfId="0" applyFont="1" applyFill="1" applyAlignment="1" applyProtection="1">
      <alignment horizontal="center"/>
      <protection locked="0"/>
    </xf>
    <xf numFmtId="0" fontId="13" fillId="7" borderId="1" xfId="0" applyFont="1" applyFill="1" applyBorder="1" applyAlignment="1">
      <alignment horizontal="center"/>
    </xf>
    <xf numFmtId="0" fontId="16" fillId="12" borderId="0" xfId="0" applyFont="1" applyFill="1" applyAlignment="1">
      <alignment horizontal="center" vertical="center" wrapText="1"/>
    </xf>
    <xf numFmtId="0" fontId="13" fillId="12" borderId="0" xfId="0" applyFont="1" applyFill="1" applyAlignment="1">
      <alignment horizontal="center" vertical="center" wrapText="1"/>
    </xf>
    <xf numFmtId="0" fontId="15" fillId="13" borderId="0" xfId="0" applyFont="1" applyFill="1" applyAlignment="1">
      <alignment horizontal="center" vertical="center" wrapText="1"/>
    </xf>
    <xf numFmtId="0" fontId="15" fillId="14" borderId="0" xfId="0" applyFont="1" applyFill="1" applyAlignment="1">
      <alignment horizontal="center" vertical="center" wrapText="1"/>
    </xf>
    <xf numFmtId="0" fontId="15" fillId="12" borderId="0" xfId="0" applyFont="1" applyFill="1" applyAlignment="1">
      <alignment horizontal="center" vertical="center" wrapText="1"/>
    </xf>
    <xf numFmtId="0" fontId="13" fillId="14" borderId="0" xfId="0" applyFont="1" applyFill="1" applyAlignment="1">
      <alignment horizontal="center" vertical="center" wrapText="1"/>
    </xf>
    <xf numFmtId="0" fontId="16" fillId="13" borderId="0" xfId="0" applyFont="1" applyFill="1" applyAlignment="1">
      <alignment horizontal="center" vertical="center" wrapText="1"/>
    </xf>
    <xf numFmtId="0" fontId="16" fillId="14" borderId="0" xfId="0" applyFont="1" applyFill="1" applyAlignment="1">
      <alignment horizontal="center" vertical="center" wrapText="1"/>
    </xf>
    <xf numFmtId="0" fontId="13" fillId="13" borderId="0" xfId="0" applyFont="1" applyFill="1" applyAlignment="1">
      <alignment horizontal="center" wrapText="1"/>
    </xf>
  </cellXfs>
  <cellStyles count="2">
    <cellStyle name="Comma" xfId="1" builtinId="3"/>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99"/>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jpeg"/><Relationship Id="rId7" Type="http://schemas.openxmlformats.org/officeDocument/2006/relationships/image" Target="../media/image7.jpeg"/><Relationship Id="rId2" Type="http://schemas.openxmlformats.org/officeDocument/2006/relationships/image" Target="../media/image1.jpeg"/><Relationship Id="rId1" Type="http://schemas.openxmlformats.org/officeDocument/2006/relationships/image" Target="../media/image4.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3.jpeg"/><Relationship Id="rId9"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9525</xdr:rowOff>
    </xdr:from>
    <xdr:to>
      <xdr:col>1</xdr:col>
      <xdr:colOff>0</xdr:colOff>
      <xdr:row>22</xdr:row>
      <xdr:rowOff>5933</xdr:rowOff>
    </xdr:to>
    <xdr:pic>
      <xdr:nvPicPr>
        <xdr:cNvPr id="1042" name="Picture 3" descr="C:\Documents and Settings\Administrator\My Documents\My Pictures\s_block_rollover.jpg">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0084"/>
          <a:ext cx="974912" cy="96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xdr:row>
      <xdr:rowOff>9525</xdr:rowOff>
    </xdr:from>
    <xdr:to>
      <xdr:col>1</xdr:col>
      <xdr:colOff>11206</xdr:colOff>
      <xdr:row>27</xdr:row>
      <xdr:rowOff>16970</xdr:rowOff>
    </xdr:to>
    <xdr:pic>
      <xdr:nvPicPr>
        <xdr:cNvPr id="1043" name="Picture 4" descr="C:\Documents and Settings\Administrator\My Documents\My Pictures\o_block_rollover.jpg">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323790"/>
          <a:ext cx="986118" cy="97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xdr:row>
      <xdr:rowOff>9525</xdr:rowOff>
    </xdr:from>
    <xdr:to>
      <xdr:col>1</xdr:col>
      <xdr:colOff>0</xdr:colOff>
      <xdr:row>32</xdr:row>
      <xdr:rowOff>5935</xdr:rowOff>
    </xdr:to>
    <xdr:pic>
      <xdr:nvPicPr>
        <xdr:cNvPr id="1044" name="Picture 5" descr="C:\Documents and Settings\Administrator\My Documents\My Pictures\c_block_rollover.jpg">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287496"/>
          <a:ext cx="974912" cy="96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2</xdr:col>
      <xdr:colOff>259942</xdr:colOff>
      <xdr:row>0</xdr:row>
      <xdr:rowOff>537883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0" y="1"/>
          <a:ext cx="1907207" cy="5378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44822</xdr:colOff>
      <xdr:row>3</xdr:row>
      <xdr:rowOff>92049</xdr:rowOff>
    </xdr:from>
    <xdr:to>
      <xdr:col>18</xdr:col>
      <xdr:colOff>224970</xdr:colOff>
      <xdr:row>8</xdr:row>
      <xdr:rowOff>147088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7709646" y="663549"/>
          <a:ext cx="4012559" cy="1130804"/>
        </a:xfrm>
        <a:prstGeom prst="rect">
          <a:avLst/>
        </a:prstGeom>
      </xdr:spPr>
    </xdr:pic>
    <xdr:clientData/>
  </xdr:twoCellAnchor>
  <xdr:twoCellAnchor>
    <xdr:from>
      <xdr:col>0</xdr:col>
      <xdr:colOff>418538</xdr:colOff>
      <xdr:row>61</xdr:row>
      <xdr:rowOff>95250</xdr:rowOff>
    </xdr:from>
    <xdr:to>
      <xdr:col>5</xdr:col>
      <xdr:colOff>494739</xdr:colOff>
      <xdr:row>77</xdr:row>
      <xdr:rowOff>149679</xdr:rowOff>
    </xdr:to>
    <xdr:grpSp>
      <xdr:nvGrpSpPr>
        <xdr:cNvPr id="14" name="Group 13">
          <a:extLst>
            <a:ext uri="{FF2B5EF4-FFF2-40B4-BE49-F238E27FC236}">
              <a16:creationId xmlns:a16="http://schemas.microsoft.com/office/drawing/2014/main" id="{00000000-0008-0000-0100-00000E000000}"/>
            </a:ext>
          </a:extLst>
        </xdr:cNvPr>
        <xdr:cNvGrpSpPr/>
      </xdr:nvGrpSpPr>
      <xdr:grpSpPr>
        <a:xfrm>
          <a:off x="418538" y="10113309"/>
          <a:ext cx="3400613" cy="2572017"/>
          <a:chOff x="3362324" y="1943100"/>
          <a:chExt cx="3086101" cy="2647950"/>
        </a:xfrm>
      </xdr:grpSpPr>
      <xdr:sp macro="" textlink="">
        <xdr:nvSpPr>
          <xdr:cNvPr id="21" name="Teardrop 20">
            <a:extLst>
              <a:ext uri="{FF2B5EF4-FFF2-40B4-BE49-F238E27FC236}">
                <a16:creationId xmlns:a16="http://schemas.microsoft.com/office/drawing/2014/main" id="{00000000-0008-0000-0100-000015000000}"/>
              </a:ext>
            </a:extLst>
          </xdr:cNvPr>
          <xdr:cNvSpPr/>
        </xdr:nvSpPr>
        <xdr:spPr bwMode="auto">
          <a:xfrm>
            <a:off x="3590925" y="1943100"/>
            <a:ext cx="2857500" cy="2647950"/>
          </a:xfrm>
          <a:prstGeom prst="teardrop">
            <a:avLst/>
          </a:prstGeom>
          <a:solidFill>
            <a:schemeClr val="tx2">
              <a:lumMod val="20000"/>
              <a:lumOff val="80000"/>
            </a:schemeClr>
          </a:solidFill>
          <a:ln w="9525" cap="flat" cmpd="sng" algn="ctr">
            <a:solidFill>
              <a:schemeClr val="tx2">
                <a:lumMod val="20000"/>
                <a:lumOff val="80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933825" y="2279447"/>
            <a:ext cx="2433038" cy="2074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W</a:t>
            </a:r>
            <a:r>
              <a:rPr lang="en-US" sz="1200"/>
              <a:t>ater requires a continuous supply of </a:t>
            </a:r>
            <a:r>
              <a:rPr lang="en-US" sz="1200" b="1"/>
              <a:t>Sanitizer</a:t>
            </a:r>
            <a:r>
              <a:rPr lang="en-US" sz="1200"/>
              <a:t> to kill bacteria and algae before it has a change to get established in the pool or spa.  In traditional chlorine applications, sanitizer should be introduced through the use of an automatic chlorinator for consistent, effective disbursement throughout the body of water.</a:t>
            </a:r>
          </a:p>
        </xdr:txBody>
      </xdr:sp>
      <xdr:pic>
        <xdr:nvPicPr>
          <xdr:cNvPr id="2080" name="Picture 3" descr="C:\Documents and Settings\Administrator\My Documents\My Pictures\s_block_rollover.jpg">
            <a:extLst>
              <a:ext uri="{FF2B5EF4-FFF2-40B4-BE49-F238E27FC236}">
                <a16:creationId xmlns:a16="http://schemas.microsoft.com/office/drawing/2014/main" id="{00000000-0008-0000-0100-00002008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6182"/>
          <a:stretch/>
        </xdr:blipFill>
        <xdr:spPr bwMode="auto">
          <a:xfrm>
            <a:off x="3362324" y="2390775"/>
            <a:ext cx="607364"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6</xdr:col>
      <xdr:colOff>369873</xdr:colOff>
      <xdr:row>61</xdr:row>
      <xdr:rowOff>95250</xdr:rowOff>
    </xdr:from>
    <xdr:to>
      <xdr:col>11</xdr:col>
      <xdr:colOff>585108</xdr:colOff>
      <xdr:row>77</xdr:row>
      <xdr:rowOff>152399</xdr:rowOff>
    </xdr:to>
    <xdr:grpSp>
      <xdr:nvGrpSpPr>
        <xdr:cNvPr id="12" name="Group 11">
          <a:extLst>
            <a:ext uri="{FF2B5EF4-FFF2-40B4-BE49-F238E27FC236}">
              <a16:creationId xmlns:a16="http://schemas.microsoft.com/office/drawing/2014/main" id="{00000000-0008-0000-0100-00000C000000}"/>
            </a:ext>
          </a:extLst>
        </xdr:cNvPr>
        <xdr:cNvGrpSpPr/>
      </xdr:nvGrpSpPr>
      <xdr:grpSpPr>
        <a:xfrm>
          <a:off x="4359167" y="10113309"/>
          <a:ext cx="3539647" cy="2574737"/>
          <a:chOff x="7135054" y="1962150"/>
          <a:chExt cx="3116038" cy="2647950"/>
        </a:xfrm>
      </xdr:grpSpPr>
      <xdr:sp macro="" textlink="">
        <xdr:nvSpPr>
          <xdr:cNvPr id="17" name="Teardrop 16">
            <a:extLst>
              <a:ext uri="{FF2B5EF4-FFF2-40B4-BE49-F238E27FC236}">
                <a16:creationId xmlns:a16="http://schemas.microsoft.com/office/drawing/2014/main" id="{00000000-0008-0000-0100-000011000000}"/>
              </a:ext>
            </a:extLst>
          </xdr:cNvPr>
          <xdr:cNvSpPr/>
        </xdr:nvSpPr>
        <xdr:spPr bwMode="auto">
          <a:xfrm>
            <a:off x="7391400" y="1962150"/>
            <a:ext cx="2857500" cy="2647950"/>
          </a:xfrm>
          <a:prstGeom prst="teardrop">
            <a:avLst/>
          </a:prstGeom>
          <a:solidFill>
            <a:schemeClr val="tx2">
              <a:lumMod val="20000"/>
              <a:lumOff val="80000"/>
            </a:schemeClr>
          </a:solidFill>
          <a:ln w="9525" cap="flat" cmpd="sng" algn="ctr">
            <a:solidFill>
              <a:schemeClr val="tx2">
                <a:lumMod val="20000"/>
                <a:lumOff val="80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7724775" y="2353539"/>
            <a:ext cx="2526317" cy="183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O</a:t>
            </a:r>
            <a:r>
              <a:rPr lang="en-US" sz="1200" b="1"/>
              <a:t>xidizing</a:t>
            </a:r>
            <a:r>
              <a:rPr lang="en-US" sz="1200"/>
              <a:t> has several common names including "shocking" and "super chlorinating".  Oxidizing removes the materials that were killed by the sanitizer.  Without oxidizing, contaminants build up and lead to water that is difficult to control and is poor quality.  Oxidizing is chemically cleaning the water once per week.</a:t>
            </a:r>
          </a:p>
        </xdr:txBody>
      </xdr:sp>
      <xdr:pic>
        <xdr:nvPicPr>
          <xdr:cNvPr id="2081" name="Picture 4" descr="C:\Documents and Settings\Administrator\My Documents\My Pictures\o_block_rollover.jpg">
            <a:extLst>
              <a:ext uri="{FF2B5EF4-FFF2-40B4-BE49-F238E27FC236}">
                <a16:creationId xmlns:a16="http://schemas.microsoft.com/office/drawing/2014/main" id="{00000000-0008-0000-0100-00002108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 r="26407"/>
          <a:stretch/>
        </xdr:blipFill>
        <xdr:spPr bwMode="auto">
          <a:xfrm>
            <a:off x="7135054" y="2411408"/>
            <a:ext cx="619126" cy="866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12</xdr:col>
      <xdr:colOff>519230</xdr:colOff>
      <xdr:row>61</xdr:row>
      <xdr:rowOff>95250</xdr:rowOff>
    </xdr:from>
    <xdr:to>
      <xdr:col>18</xdr:col>
      <xdr:colOff>27214</xdr:colOff>
      <xdr:row>78</xdr:row>
      <xdr:rowOff>1921</xdr:rowOff>
    </xdr:to>
    <xdr:grpSp>
      <xdr:nvGrpSpPr>
        <xdr:cNvPr id="13" name="Group 12">
          <a:extLst>
            <a:ext uri="{FF2B5EF4-FFF2-40B4-BE49-F238E27FC236}">
              <a16:creationId xmlns:a16="http://schemas.microsoft.com/office/drawing/2014/main" id="{00000000-0008-0000-0100-00000D000000}"/>
            </a:ext>
          </a:extLst>
        </xdr:cNvPr>
        <xdr:cNvGrpSpPr/>
      </xdr:nvGrpSpPr>
      <xdr:grpSpPr>
        <a:xfrm>
          <a:off x="8497818" y="10113309"/>
          <a:ext cx="3497278" cy="2581141"/>
          <a:chOff x="10436385" y="2057400"/>
          <a:chExt cx="3082434" cy="2647950"/>
        </a:xfrm>
      </xdr:grpSpPr>
      <xdr:sp macro="" textlink="">
        <xdr:nvSpPr>
          <xdr:cNvPr id="19" name="Teardrop 18">
            <a:extLst>
              <a:ext uri="{FF2B5EF4-FFF2-40B4-BE49-F238E27FC236}">
                <a16:creationId xmlns:a16="http://schemas.microsoft.com/office/drawing/2014/main" id="{00000000-0008-0000-0100-000013000000}"/>
              </a:ext>
            </a:extLst>
          </xdr:cNvPr>
          <xdr:cNvSpPr/>
        </xdr:nvSpPr>
        <xdr:spPr bwMode="auto">
          <a:xfrm>
            <a:off x="10563225" y="2057400"/>
            <a:ext cx="2857500" cy="2647950"/>
          </a:xfrm>
          <a:prstGeom prst="teardrop">
            <a:avLst/>
          </a:prstGeom>
          <a:solidFill>
            <a:schemeClr val="tx2">
              <a:lumMod val="20000"/>
              <a:lumOff val="80000"/>
            </a:schemeClr>
          </a:solidFill>
          <a:ln w="9525" cap="flat" cmpd="sng" algn="ctr">
            <a:solidFill>
              <a:schemeClr val="tx2">
                <a:lumMod val="20000"/>
                <a:lumOff val="80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10991850" y="2342506"/>
            <a:ext cx="2526969" cy="217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W</a:t>
            </a:r>
            <a:r>
              <a:rPr lang="en-US" sz="1200"/>
              <a:t>eekly use of products to control minerals and prevent algae will reduce the work load on </a:t>
            </a:r>
            <a:r>
              <a:rPr lang="en-US" sz="1200" b="1"/>
              <a:t>Sanitizers</a:t>
            </a:r>
            <a:r>
              <a:rPr lang="en-US" sz="1200"/>
              <a:t> and </a:t>
            </a:r>
            <a:r>
              <a:rPr lang="en-US" sz="1200" b="1"/>
              <a:t>Oxidizers</a:t>
            </a:r>
            <a:r>
              <a:rPr lang="en-US" sz="1200"/>
              <a:t>.  Proper weekly additions keep pool and spa water sparkling clear, easy to maintain, and safe and enjoyable to use.  Pools using algaecides weekly will exhibit better water quality and less product consumption than those not preventing algae formation.</a:t>
            </a:r>
          </a:p>
        </xdr:txBody>
      </xdr:sp>
      <xdr:pic>
        <xdr:nvPicPr>
          <xdr:cNvPr id="2082" name="Picture 5" descr="C:\Documents and Settings\Administrator\My Documents\My Pictures\c_block_rollover.jpg">
            <a:extLst>
              <a:ext uri="{FF2B5EF4-FFF2-40B4-BE49-F238E27FC236}">
                <a16:creationId xmlns:a16="http://schemas.microsoft.com/office/drawing/2014/main" id="{00000000-0008-0000-0100-00002208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515" r="19205"/>
          <a:stretch/>
        </xdr:blipFill>
        <xdr:spPr bwMode="auto">
          <a:xfrm>
            <a:off x="10436385" y="2488315"/>
            <a:ext cx="609717"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11</xdr:col>
      <xdr:colOff>628091</xdr:colOff>
      <xdr:row>65</xdr:row>
      <xdr:rowOff>2241</xdr:rowOff>
    </xdr:from>
    <xdr:to>
      <xdr:col>12</xdr:col>
      <xdr:colOff>510429</xdr:colOff>
      <xdr:row>68</xdr:row>
      <xdr:rowOff>73398</xdr:rowOff>
    </xdr:to>
    <xdr:sp macro="" textlink="">
      <xdr:nvSpPr>
        <xdr:cNvPr id="30" name="Chevron 29">
          <a:extLst>
            <a:ext uri="{FF2B5EF4-FFF2-40B4-BE49-F238E27FC236}">
              <a16:creationId xmlns:a16="http://schemas.microsoft.com/office/drawing/2014/main" id="{00000000-0008-0000-0100-00001E000000}"/>
            </a:ext>
          </a:extLst>
        </xdr:cNvPr>
        <xdr:cNvSpPr/>
      </xdr:nvSpPr>
      <xdr:spPr bwMode="auto">
        <a:xfrm>
          <a:off x="7662984" y="9445598"/>
          <a:ext cx="521874" cy="561014"/>
        </a:xfrm>
        <a:prstGeom prst="chevron">
          <a:avLst/>
        </a:prstGeom>
        <a:solidFill>
          <a:schemeClr val="tx2">
            <a:lumMod val="75000"/>
          </a:schemeClr>
        </a:solidFill>
        <a:ln w="9525" cap="flat" cmpd="sng" algn="ctr">
          <a:solidFill>
            <a:schemeClr val="tx2">
              <a:lumMod val="75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6</xdr:col>
      <xdr:colOff>125505</xdr:colOff>
      <xdr:row>8</xdr:row>
      <xdr:rowOff>70037</xdr:rowOff>
    </xdr:from>
    <xdr:to>
      <xdr:col>10</xdr:col>
      <xdr:colOff>571499</xdr:colOff>
      <xdr:row>24</xdr:row>
      <xdr:rowOff>115366</xdr:rowOff>
    </xdr:to>
    <xdr:sp macro="" textlink="">
      <xdr:nvSpPr>
        <xdr:cNvPr id="51" name="Teardrop 50">
          <a:extLst>
            <a:ext uri="{FF2B5EF4-FFF2-40B4-BE49-F238E27FC236}">
              <a16:creationId xmlns:a16="http://schemas.microsoft.com/office/drawing/2014/main" id="{00000000-0008-0000-0100-000033000000}"/>
            </a:ext>
          </a:extLst>
        </xdr:cNvPr>
        <xdr:cNvSpPr/>
      </xdr:nvSpPr>
      <xdr:spPr bwMode="auto">
        <a:xfrm>
          <a:off x="3962719" y="1566823"/>
          <a:ext cx="3004137" cy="2603472"/>
        </a:xfrm>
        <a:prstGeom prst="teardrop">
          <a:avLst/>
        </a:prstGeom>
        <a:solidFill>
          <a:schemeClr val="tx2">
            <a:lumMod val="20000"/>
            <a:lumOff val="80000"/>
          </a:schemeClr>
        </a:solidFill>
        <a:ln w="9525" cap="flat" cmpd="sng" algn="ctr">
          <a:solidFill>
            <a:schemeClr val="tx2">
              <a:lumMod val="20000"/>
              <a:lumOff val="80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6</xdr:col>
      <xdr:colOff>425800</xdr:colOff>
      <xdr:row>8</xdr:row>
      <xdr:rowOff>47477</xdr:rowOff>
    </xdr:from>
    <xdr:to>
      <xdr:col>11</xdr:col>
      <xdr:colOff>15931</xdr:colOff>
      <xdr:row>33</xdr:row>
      <xdr:rowOff>13607</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263014" y="1544263"/>
          <a:ext cx="2787810" cy="3993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The</a:t>
          </a:r>
          <a:r>
            <a:rPr lang="en-US" sz="1200" baseline="0"/>
            <a:t> starting point for good water quality is good testing habits. Water should be checked one to two times per week for available santizer level and proper pH readings.  A water sample should be brought to your professional dealer for full analysis once per month or twice per fill cycle with spas. The first sample should be taken 24 hours after opening the pool or filling the spa, and the last sample taken 48 hours before closing the pool for the season. Of course anytime you suspect a problem, a water sample should also be checked.</a:t>
          </a:r>
        </a:p>
        <a:p>
          <a:r>
            <a:rPr lang="en-US" sz="1200" baseline="0"/>
            <a:t>*Please note all test strips have an expiration date, make sure to check this before testing.</a:t>
          </a:r>
          <a:endParaRPr lang="en-US" sz="1200"/>
        </a:p>
      </xdr:txBody>
    </xdr:sp>
    <xdr:clientData/>
  </xdr:twoCellAnchor>
  <xdr:twoCellAnchor editAs="oneCell">
    <xdr:from>
      <xdr:col>5</xdr:col>
      <xdr:colOff>291353</xdr:colOff>
      <xdr:row>11</xdr:row>
      <xdr:rowOff>78442</xdr:rowOff>
    </xdr:from>
    <xdr:to>
      <xdr:col>6</xdr:col>
      <xdr:colOff>429857</xdr:colOff>
      <xdr:row>16</xdr:row>
      <xdr:rowOff>116991</xdr:rowOff>
    </xdr:to>
    <xdr:pic>
      <xdr:nvPicPr>
        <xdr:cNvPr id="2049" name="Picture 2048">
          <a:extLst>
            <a:ext uri="{FF2B5EF4-FFF2-40B4-BE49-F238E27FC236}">
              <a16:creationId xmlns:a16="http://schemas.microsoft.com/office/drawing/2014/main" id="{00000000-0008-0000-0100-000001080000}"/>
            </a:ext>
          </a:extLst>
        </xdr:cNvPr>
        <xdr:cNvPicPr>
          <a:picLocks noChangeAspect="1"/>
        </xdr:cNvPicPr>
      </xdr:nvPicPr>
      <xdr:blipFill>
        <a:blip xmlns:r="http://schemas.openxmlformats.org/officeDocument/2006/relationships" r:embed="rId5"/>
        <a:stretch>
          <a:fillRect/>
        </a:stretch>
      </xdr:blipFill>
      <xdr:spPr>
        <a:xfrm>
          <a:off x="291353" y="7653618"/>
          <a:ext cx="777240" cy="822960"/>
        </a:xfrm>
        <a:prstGeom prst="rect">
          <a:avLst/>
        </a:prstGeom>
      </xdr:spPr>
    </xdr:pic>
    <xdr:clientData/>
  </xdr:twoCellAnchor>
  <xdr:twoCellAnchor editAs="oneCell">
    <xdr:from>
      <xdr:col>4</xdr:col>
      <xdr:colOff>53791</xdr:colOff>
      <xdr:row>30</xdr:row>
      <xdr:rowOff>31936</xdr:rowOff>
    </xdr:from>
    <xdr:to>
      <xdr:col>8</xdr:col>
      <xdr:colOff>544285</xdr:colOff>
      <xdr:row>46</xdr:row>
      <xdr:rowOff>77265</xdr:rowOff>
    </xdr:to>
    <xdr:sp macro="" textlink="">
      <xdr:nvSpPr>
        <xdr:cNvPr id="61" name="Teardrop 60">
          <a:extLst>
            <a:ext uri="{FF2B5EF4-FFF2-40B4-BE49-F238E27FC236}">
              <a16:creationId xmlns:a16="http://schemas.microsoft.com/office/drawing/2014/main" id="{00000000-0008-0000-0100-00003D000000}"/>
            </a:ext>
          </a:extLst>
        </xdr:cNvPr>
        <xdr:cNvSpPr/>
      </xdr:nvSpPr>
      <xdr:spPr bwMode="auto">
        <a:xfrm>
          <a:off x="2611934" y="4413436"/>
          <a:ext cx="3048637" cy="2657900"/>
        </a:xfrm>
        <a:prstGeom prst="teardrop">
          <a:avLst/>
        </a:prstGeom>
        <a:solidFill>
          <a:schemeClr val="tx2">
            <a:lumMod val="20000"/>
            <a:lumOff val="80000"/>
          </a:schemeClr>
        </a:solidFill>
        <a:ln w="9525" cap="flat" cmpd="sng" algn="ctr">
          <a:solidFill>
            <a:schemeClr val="tx2">
              <a:lumMod val="20000"/>
              <a:lumOff val="80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9</xdr:col>
      <xdr:colOff>609601</xdr:colOff>
      <xdr:row>30</xdr:row>
      <xdr:rowOff>49865</xdr:rowOff>
    </xdr:from>
    <xdr:to>
      <xdr:col>14</xdr:col>
      <xdr:colOff>544285</xdr:colOff>
      <xdr:row>46</xdr:row>
      <xdr:rowOff>95194</xdr:rowOff>
    </xdr:to>
    <xdr:sp macro="" textlink="">
      <xdr:nvSpPr>
        <xdr:cNvPr id="62" name="Teardrop 61">
          <a:extLst>
            <a:ext uri="{FF2B5EF4-FFF2-40B4-BE49-F238E27FC236}">
              <a16:creationId xmlns:a16="http://schemas.microsoft.com/office/drawing/2014/main" id="{00000000-0008-0000-0100-00003E000000}"/>
            </a:ext>
          </a:extLst>
        </xdr:cNvPr>
        <xdr:cNvSpPr/>
      </xdr:nvSpPr>
      <xdr:spPr bwMode="auto">
        <a:xfrm>
          <a:off x="6365422" y="4431365"/>
          <a:ext cx="3132363" cy="2657900"/>
        </a:xfrm>
        <a:prstGeom prst="teardrop">
          <a:avLst/>
        </a:prstGeom>
        <a:solidFill>
          <a:schemeClr val="tx2">
            <a:lumMod val="20000"/>
            <a:lumOff val="80000"/>
          </a:schemeClr>
        </a:solidFill>
        <a:ln w="9525" cap="flat" cmpd="sng" algn="ctr">
          <a:solidFill>
            <a:schemeClr val="tx2">
              <a:lumMod val="20000"/>
              <a:lumOff val="80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3</xdr:col>
      <xdr:colOff>22415</xdr:colOff>
      <xdr:row>35</xdr:row>
      <xdr:rowOff>11205</xdr:rowOff>
    </xdr:from>
    <xdr:to>
      <xdr:col>4</xdr:col>
      <xdr:colOff>229500</xdr:colOff>
      <xdr:row>41</xdr:row>
      <xdr:rowOff>14791</xdr:rowOff>
    </xdr:to>
    <xdr:pic>
      <xdr:nvPicPr>
        <xdr:cNvPr id="2048" name="Picture 2047">
          <a:extLst>
            <a:ext uri="{FF2B5EF4-FFF2-40B4-BE49-F238E27FC236}">
              <a16:creationId xmlns:a16="http://schemas.microsoft.com/office/drawing/2014/main" id="{00000000-0008-0000-0100-000000080000}"/>
            </a:ext>
          </a:extLst>
        </xdr:cNvPr>
        <xdr:cNvPicPr>
          <a:picLocks noChangeAspect="1"/>
        </xdr:cNvPicPr>
      </xdr:nvPicPr>
      <xdr:blipFill>
        <a:blip xmlns:r="http://schemas.openxmlformats.org/officeDocument/2006/relationships" r:embed="rId6"/>
        <a:stretch>
          <a:fillRect/>
        </a:stretch>
      </xdr:blipFill>
      <xdr:spPr>
        <a:xfrm>
          <a:off x="1848974" y="5188323"/>
          <a:ext cx="845820" cy="944880"/>
        </a:xfrm>
        <a:prstGeom prst="rect">
          <a:avLst/>
        </a:prstGeom>
      </xdr:spPr>
    </xdr:pic>
    <xdr:clientData/>
  </xdr:twoCellAnchor>
  <xdr:twoCellAnchor editAs="oneCell">
    <xdr:from>
      <xdr:col>9</xdr:col>
      <xdr:colOff>100857</xdr:colOff>
      <xdr:row>35</xdr:row>
      <xdr:rowOff>0</xdr:rowOff>
    </xdr:from>
    <xdr:to>
      <xdr:col>10</xdr:col>
      <xdr:colOff>368902</xdr:colOff>
      <xdr:row>40</xdr:row>
      <xdr:rowOff>122369</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7"/>
        <a:stretch>
          <a:fillRect/>
        </a:stretch>
      </xdr:blipFill>
      <xdr:spPr>
        <a:xfrm>
          <a:off x="5602945" y="5177118"/>
          <a:ext cx="906780" cy="906780"/>
        </a:xfrm>
        <a:prstGeom prst="rect">
          <a:avLst/>
        </a:prstGeom>
      </xdr:spPr>
    </xdr:pic>
    <xdr:clientData/>
  </xdr:twoCellAnchor>
  <xdr:twoCellAnchor>
    <xdr:from>
      <xdr:col>4</xdr:col>
      <xdr:colOff>136072</xdr:colOff>
      <xdr:row>29</xdr:row>
      <xdr:rowOff>71809</xdr:rowOff>
    </xdr:from>
    <xdr:to>
      <xdr:col>9</xdr:col>
      <xdr:colOff>28013</xdr:colOff>
      <xdr:row>61</xdr:row>
      <xdr:rowOff>44824</xdr:rowOff>
    </xdr:to>
    <xdr:sp macro="" textlink="">
      <xdr:nvSpPr>
        <xdr:cNvPr id="63" name="TextBox 62">
          <a:extLst>
            <a:ext uri="{FF2B5EF4-FFF2-40B4-BE49-F238E27FC236}">
              <a16:creationId xmlns:a16="http://schemas.microsoft.com/office/drawing/2014/main" id="{00000000-0008-0000-0100-00003F000000}"/>
            </a:ext>
          </a:extLst>
        </xdr:cNvPr>
        <xdr:cNvSpPr txBox="1"/>
      </xdr:nvSpPr>
      <xdr:spPr>
        <a:xfrm>
          <a:off x="2691013" y="5013603"/>
          <a:ext cx="3085618" cy="499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The critical</a:t>
          </a:r>
          <a:r>
            <a:rPr lang="en-US" sz="1200" baseline="0"/>
            <a:t> first step in maintaining a clear, safe, enjoyable body of water is overall balance.  Including:</a:t>
          </a:r>
        </a:p>
        <a:p>
          <a:r>
            <a:rPr lang="en-US" sz="1200" b="1" baseline="0"/>
            <a:t>Alkalinity</a:t>
          </a:r>
          <a:r>
            <a:rPr lang="en-US" sz="1200" b="0" baseline="0"/>
            <a:t> is balanced three or more times per season and gives pool and spa water the ability to resist pH changes due to rain, use and other external factors</a:t>
          </a:r>
          <a:r>
            <a:rPr lang="en-US" sz="1200" b="1" baseline="0"/>
            <a:t>.</a:t>
          </a:r>
        </a:p>
        <a:p>
          <a:r>
            <a:rPr lang="en-US" sz="1200" b="1" baseline="0"/>
            <a:t>Calcium Hardness</a:t>
          </a:r>
          <a:r>
            <a:rPr lang="en-US" sz="1200" b="0" baseline="0"/>
            <a:t> is balanced three or more times per season and prevents water from becoming aggressive and breaking down metals and plastic components thus protecting all surfaces, structures, and equipment</a:t>
          </a:r>
          <a:r>
            <a:rPr lang="en-US" sz="1200" b="1" baseline="0"/>
            <a:t>.</a:t>
          </a:r>
        </a:p>
        <a:p>
          <a:r>
            <a:rPr lang="en-US" sz="1200" b="1" baseline="0"/>
            <a:t>Chlorine Stabilizer </a:t>
          </a:r>
          <a:r>
            <a:rPr lang="en-US" sz="1200" b="0" baseline="0"/>
            <a:t>is balanced once per season in most pools and spas and is not required in bodies of water that use biguanide or bromine. Stablizer slows doesn't chlorine loss due to sunlight. An unstabilized pool will use three to four times more chlorine than a properly balanced pool.</a:t>
          </a:r>
        </a:p>
        <a:p>
          <a:r>
            <a:rPr lang="en-US" sz="1200" b="1" baseline="0"/>
            <a:t>Borate</a:t>
          </a:r>
          <a:r>
            <a:rPr lang="en-US" sz="1200" b="0" baseline="0"/>
            <a:t> is balanced once per season and enhances water quality in all applications and with all programs. The water takes on a softer feel, chlorine consumption is reduced, water balance is more controllable, and algae growth is diminished.</a:t>
          </a:r>
          <a:endParaRPr lang="en-US" sz="1200" b="1" baseline="0"/>
        </a:p>
      </xdr:txBody>
    </xdr:sp>
    <xdr:clientData/>
  </xdr:twoCellAnchor>
  <xdr:twoCellAnchor>
    <xdr:from>
      <xdr:col>10</xdr:col>
      <xdr:colOff>444046</xdr:colOff>
      <xdr:row>31</xdr:row>
      <xdr:rowOff>76132</xdr:rowOff>
    </xdr:from>
    <xdr:to>
      <xdr:col>14</xdr:col>
      <xdr:colOff>503464</xdr:colOff>
      <xdr:row>45</xdr:row>
      <xdr:rowOff>78442</xdr:rowOff>
    </xdr:to>
    <xdr:sp macro="" textlink="">
      <xdr:nvSpPr>
        <xdr:cNvPr id="64" name="TextBox 63">
          <a:extLst>
            <a:ext uri="{FF2B5EF4-FFF2-40B4-BE49-F238E27FC236}">
              <a16:creationId xmlns:a16="http://schemas.microsoft.com/office/drawing/2014/main" id="{00000000-0008-0000-0100-000040000000}"/>
            </a:ext>
          </a:extLst>
        </xdr:cNvPr>
        <xdr:cNvSpPr txBox="1"/>
      </xdr:nvSpPr>
      <xdr:spPr>
        <a:xfrm>
          <a:off x="6839403" y="4620918"/>
          <a:ext cx="2617561" cy="2288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Maintaining the proper pH range will make the water more user friendly.</a:t>
          </a:r>
          <a:r>
            <a:rPr lang="en-US" sz="1200" baseline="0"/>
            <a:t> pH of human tissue is 7.5 and the recommended range for pools and spas is 7.2 to 7.8. Test twice per week and adjust as needed.</a:t>
          </a:r>
        </a:p>
        <a:p>
          <a:r>
            <a:rPr lang="en-US" sz="1200" b="1" baseline="0"/>
            <a:t>pH Increaser</a:t>
          </a:r>
          <a:r>
            <a:rPr lang="en-US" sz="1200" b="0" baseline="0"/>
            <a:t> is the most commonly used adjustment</a:t>
          </a:r>
        </a:p>
        <a:p>
          <a:r>
            <a:rPr lang="en-US" sz="1200" b="1" baseline="0"/>
            <a:t>pH Decreaser</a:t>
          </a:r>
          <a:r>
            <a:rPr lang="en-US" sz="1200" b="0" baseline="0"/>
            <a:t> is typically used at the time of spring balancing or with pools equipped with chlorine generation devices (Salt Systems).</a:t>
          </a:r>
          <a:endParaRPr lang="en-US" sz="1200" b="1"/>
        </a:p>
      </xdr:txBody>
    </xdr:sp>
    <xdr:clientData/>
  </xdr:twoCellAnchor>
  <xdr:twoCellAnchor>
    <xdr:from>
      <xdr:col>0</xdr:col>
      <xdr:colOff>54429</xdr:colOff>
      <xdr:row>94</xdr:row>
      <xdr:rowOff>143347</xdr:rowOff>
    </xdr:from>
    <xdr:to>
      <xdr:col>18</xdr:col>
      <xdr:colOff>449036</xdr:colOff>
      <xdr:row>100</xdr:row>
      <xdr:rowOff>122464</xdr:rowOff>
    </xdr:to>
    <xdr:sp macro="" textlink="">
      <xdr:nvSpPr>
        <xdr:cNvPr id="2054" name="TextBox 2053">
          <a:extLst>
            <a:ext uri="{FF2B5EF4-FFF2-40B4-BE49-F238E27FC236}">
              <a16:creationId xmlns:a16="http://schemas.microsoft.com/office/drawing/2014/main" id="{00000000-0008-0000-0100-000006080000}"/>
            </a:ext>
          </a:extLst>
        </xdr:cNvPr>
        <xdr:cNvSpPr txBox="1"/>
      </xdr:nvSpPr>
      <xdr:spPr>
        <a:xfrm>
          <a:off x="54429" y="16267811"/>
          <a:ext cx="11906250" cy="1244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t>Please note that these are considered best estimates.  These estimates are not intended to cover all situations.  In certain circumstances these estimates may over-estimate or underestimate the amount of chemicals required to maintain your swimming pool.  These estimates are based on the recommendations of the NSPI, as well as those of the manufacturer for algaecide dosages.  Neither the dealer nor Imperial Pools, Inc. make any claims that these estimates will </a:t>
          </a:r>
          <a:r>
            <a:rPr lang="en-US" sz="1400" baseline="0"/>
            <a:t>guarantee c</a:t>
          </a:r>
          <a:r>
            <a:rPr lang="en-US" sz="1400"/>
            <a:t>orrect water balance and equipment maintenance.  Please consult your local dealer for further information regarding your specific swimming pool.</a:t>
          </a:r>
        </a:p>
      </xdr:txBody>
    </xdr:sp>
    <xdr:clientData/>
  </xdr:twoCellAnchor>
  <xdr:twoCellAnchor>
    <xdr:from>
      <xdr:col>0</xdr:col>
      <xdr:colOff>0</xdr:colOff>
      <xdr:row>0</xdr:row>
      <xdr:rowOff>56029</xdr:rowOff>
    </xdr:from>
    <xdr:to>
      <xdr:col>18</xdr:col>
      <xdr:colOff>340178</xdr:colOff>
      <xdr:row>99</xdr:row>
      <xdr:rowOff>218249</xdr:rowOff>
    </xdr:to>
    <xdr:sp macro="" textlink="">
      <xdr:nvSpPr>
        <xdr:cNvPr id="2" name="Rounded Rectangle 1">
          <a:extLst>
            <a:ext uri="{FF2B5EF4-FFF2-40B4-BE49-F238E27FC236}">
              <a16:creationId xmlns:a16="http://schemas.microsoft.com/office/drawing/2014/main" id="{00000000-0008-0000-0100-000002000000}"/>
            </a:ext>
          </a:extLst>
        </xdr:cNvPr>
        <xdr:cNvSpPr/>
      </xdr:nvSpPr>
      <xdr:spPr bwMode="auto">
        <a:xfrm>
          <a:off x="0" y="56029"/>
          <a:ext cx="11837413" cy="17071896"/>
        </a:xfrm>
        <a:prstGeom prst="roundRect">
          <a:avLst>
            <a:gd name="adj" fmla="val 7055"/>
          </a:avLst>
        </a:prstGeom>
        <a:blipFill dpi="0" rotWithShape="1">
          <a:blip xmlns:r="http://schemas.openxmlformats.org/officeDocument/2006/relationships" r:embed="rId8">
            <a:alphaModFix amt="22000"/>
          </a:blip>
          <a:srcRect/>
          <a:stretch>
            <a:fillRect/>
          </a:stretch>
        </a:blip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5</xdr:col>
      <xdr:colOff>500344</xdr:colOff>
      <xdr:row>65</xdr:row>
      <xdr:rowOff>2241</xdr:rowOff>
    </xdr:from>
    <xdr:to>
      <xdr:col>6</xdr:col>
      <xdr:colOff>382682</xdr:colOff>
      <xdr:row>68</xdr:row>
      <xdr:rowOff>73398</xdr:rowOff>
    </xdr:to>
    <xdr:sp macro="" textlink="">
      <xdr:nvSpPr>
        <xdr:cNvPr id="38" name="Chevron 37">
          <a:extLst>
            <a:ext uri="{FF2B5EF4-FFF2-40B4-BE49-F238E27FC236}">
              <a16:creationId xmlns:a16="http://schemas.microsoft.com/office/drawing/2014/main" id="{00000000-0008-0000-0100-000026000000}"/>
            </a:ext>
          </a:extLst>
        </xdr:cNvPr>
        <xdr:cNvSpPr/>
      </xdr:nvSpPr>
      <xdr:spPr bwMode="auto">
        <a:xfrm>
          <a:off x="3698023" y="9445598"/>
          <a:ext cx="521873" cy="561014"/>
        </a:xfrm>
        <a:prstGeom prst="chevron">
          <a:avLst/>
        </a:prstGeom>
        <a:solidFill>
          <a:schemeClr val="tx2">
            <a:lumMod val="75000"/>
          </a:schemeClr>
        </a:solidFill>
        <a:ln w="9525" cap="flat" cmpd="sng" algn="ctr">
          <a:solidFill>
            <a:schemeClr val="tx2">
              <a:lumMod val="75000"/>
            </a:schemeClr>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7</xdr:col>
      <xdr:colOff>43543</xdr:colOff>
      <xdr:row>76</xdr:row>
      <xdr:rowOff>137194</xdr:rowOff>
    </xdr:from>
    <xdr:to>
      <xdr:col>8</xdr:col>
      <xdr:colOff>417820</xdr:colOff>
      <xdr:row>80</xdr:row>
      <xdr:rowOff>209711</xdr:rowOff>
    </xdr:to>
    <xdr:sp macro="" textlink="">
      <xdr:nvSpPr>
        <xdr:cNvPr id="48" name="Oval 47">
          <a:extLst>
            <a:ext uri="{FF2B5EF4-FFF2-40B4-BE49-F238E27FC236}">
              <a16:creationId xmlns:a16="http://schemas.microsoft.com/office/drawing/2014/main" id="{00000000-0008-0000-0100-000030000000}"/>
            </a:ext>
          </a:extLst>
        </xdr:cNvPr>
        <xdr:cNvSpPr/>
      </xdr:nvSpPr>
      <xdr:spPr bwMode="auto">
        <a:xfrm>
          <a:off x="4520293" y="11376694"/>
          <a:ext cx="1013813" cy="820910"/>
        </a:xfrm>
        <a:prstGeom prst="ellipse">
          <a:avLst/>
        </a:prstGeom>
        <a:solidFill>
          <a:schemeClr val="accent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7</xdr:col>
      <xdr:colOff>222842</xdr:colOff>
      <xdr:row>77</xdr:row>
      <xdr:rowOff>47546</xdr:rowOff>
    </xdr:from>
    <xdr:to>
      <xdr:col>7</xdr:col>
      <xdr:colOff>508566</xdr:colOff>
      <xdr:row>80</xdr:row>
      <xdr:rowOff>140097</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rot="16200000">
          <a:off x="4503625" y="11646299"/>
          <a:ext cx="677658" cy="285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Black" panose="020B0A04020102020204" pitchFamily="34" charset="0"/>
            </a:rPr>
            <a:t>STEP</a:t>
          </a:r>
        </a:p>
      </xdr:txBody>
    </xdr:sp>
    <xdr:clientData/>
  </xdr:twoCellAnchor>
  <xdr:twoCellAnchor>
    <xdr:from>
      <xdr:col>7</xdr:col>
      <xdr:colOff>465365</xdr:colOff>
      <xdr:row>77</xdr:row>
      <xdr:rowOff>50748</xdr:rowOff>
    </xdr:from>
    <xdr:to>
      <xdr:col>8</xdr:col>
      <xdr:colOff>224909</xdr:colOff>
      <xdr:row>80</xdr:row>
      <xdr:rowOff>103048</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4942115" y="12759819"/>
          <a:ext cx="399080" cy="637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a:latin typeface="Arial Black" panose="020B0A04020102020204" pitchFamily="34" charset="0"/>
            </a:rPr>
            <a:t>2</a:t>
          </a:r>
          <a:endParaRPr lang="en-US" sz="1000">
            <a:latin typeface="Arial Black" panose="020B0A04020102020204" pitchFamily="34" charset="0"/>
          </a:endParaRPr>
        </a:p>
      </xdr:txBody>
    </xdr:sp>
    <xdr:clientData/>
  </xdr:twoCellAnchor>
  <xdr:twoCellAnchor>
    <xdr:from>
      <xdr:col>13</xdr:col>
      <xdr:colOff>54268</xdr:colOff>
      <xdr:row>77</xdr:row>
      <xdr:rowOff>41944</xdr:rowOff>
    </xdr:from>
    <xdr:to>
      <xdr:col>14</xdr:col>
      <xdr:colOff>428545</xdr:colOff>
      <xdr:row>81</xdr:row>
      <xdr:rowOff>19211</xdr:rowOff>
    </xdr:to>
    <xdr:sp macro="" textlink="">
      <xdr:nvSpPr>
        <xdr:cNvPr id="53" name="Oval 52">
          <a:extLst>
            <a:ext uri="{FF2B5EF4-FFF2-40B4-BE49-F238E27FC236}">
              <a16:creationId xmlns:a16="http://schemas.microsoft.com/office/drawing/2014/main" id="{00000000-0008-0000-0100-000035000000}"/>
            </a:ext>
          </a:extLst>
        </xdr:cNvPr>
        <xdr:cNvSpPr/>
      </xdr:nvSpPr>
      <xdr:spPr bwMode="auto">
        <a:xfrm>
          <a:off x="8368232" y="11444730"/>
          <a:ext cx="1013813" cy="820910"/>
        </a:xfrm>
        <a:prstGeom prst="ellipse">
          <a:avLst/>
        </a:prstGeom>
        <a:solidFill>
          <a:schemeClr val="accent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13</xdr:col>
      <xdr:colOff>233567</xdr:colOff>
      <xdr:row>77</xdr:row>
      <xdr:rowOff>58273</xdr:rowOff>
    </xdr:from>
    <xdr:to>
      <xdr:col>13</xdr:col>
      <xdr:colOff>520092</xdr:colOff>
      <xdr:row>80</xdr:row>
      <xdr:rowOff>150824</xdr:rowOff>
    </xdr:to>
    <xdr:sp macro="" textlink="">
      <xdr:nvSpPr>
        <xdr:cNvPr id="54" name="TextBox 53">
          <a:extLst>
            <a:ext uri="{FF2B5EF4-FFF2-40B4-BE49-F238E27FC236}">
              <a16:creationId xmlns:a16="http://schemas.microsoft.com/office/drawing/2014/main" id="{00000000-0008-0000-0100-000036000000}"/>
            </a:ext>
          </a:extLst>
        </xdr:cNvPr>
        <xdr:cNvSpPr txBox="1"/>
      </xdr:nvSpPr>
      <xdr:spPr>
        <a:xfrm rot="16200000">
          <a:off x="8351964" y="12962911"/>
          <a:ext cx="677659" cy="286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Black" panose="020B0A04020102020204" pitchFamily="34" charset="0"/>
            </a:rPr>
            <a:t>STEP</a:t>
          </a:r>
        </a:p>
      </xdr:txBody>
    </xdr:sp>
    <xdr:clientData/>
  </xdr:twoCellAnchor>
  <xdr:twoCellAnchor>
    <xdr:from>
      <xdr:col>13</xdr:col>
      <xdr:colOff>448875</xdr:colOff>
      <xdr:row>77</xdr:row>
      <xdr:rowOff>95091</xdr:rowOff>
    </xdr:from>
    <xdr:to>
      <xdr:col>14</xdr:col>
      <xdr:colOff>208419</xdr:colOff>
      <xdr:row>80</xdr:row>
      <xdr:rowOff>140989</xdr:rowOff>
    </xdr:to>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8762839" y="12804162"/>
          <a:ext cx="399080" cy="631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a:latin typeface="Arial Black" panose="020B0A04020102020204" pitchFamily="34" charset="0"/>
            </a:rPr>
            <a:t>3</a:t>
          </a:r>
          <a:endParaRPr lang="en-US" sz="1000">
            <a:latin typeface="Arial Black" panose="020B0A04020102020204" pitchFamily="34" charset="0"/>
          </a:endParaRPr>
        </a:p>
      </xdr:txBody>
    </xdr:sp>
    <xdr:clientData/>
  </xdr:twoCellAnchor>
  <xdr:twoCellAnchor>
    <xdr:from>
      <xdr:col>1</xdr:col>
      <xdr:colOff>91887</xdr:colOff>
      <xdr:row>77</xdr:row>
      <xdr:rowOff>1122</xdr:rowOff>
    </xdr:from>
    <xdr:to>
      <xdr:col>2</xdr:col>
      <xdr:colOff>466165</xdr:colOff>
      <xdr:row>80</xdr:row>
      <xdr:rowOff>236925</xdr:rowOff>
    </xdr:to>
    <xdr:sp macro="" textlink="">
      <xdr:nvSpPr>
        <xdr:cNvPr id="56" name="Oval 55">
          <a:extLst>
            <a:ext uri="{FF2B5EF4-FFF2-40B4-BE49-F238E27FC236}">
              <a16:creationId xmlns:a16="http://schemas.microsoft.com/office/drawing/2014/main" id="{00000000-0008-0000-0100-000038000000}"/>
            </a:ext>
          </a:extLst>
        </xdr:cNvPr>
        <xdr:cNvSpPr/>
      </xdr:nvSpPr>
      <xdr:spPr bwMode="auto">
        <a:xfrm>
          <a:off x="731423" y="11403908"/>
          <a:ext cx="1013813" cy="820910"/>
        </a:xfrm>
        <a:prstGeom prst="ellipse">
          <a:avLst/>
        </a:prstGeom>
        <a:solidFill>
          <a:schemeClr val="accent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1</xdr:col>
      <xdr:colOff>216759</xdr:colOff>
      <xdr:row>77</xdr:row>
      <xdr:rowOff>85486</xdr:rowOff>
    </xdr:from>
    <xdr:to>
      <xdr:col>1</xdr:col>
      <xdr:colOff>502483</xdr:colOff>
      <xdr:row>80</xdr:row>
      <xdr:rowOff>178037</xdr:rowOff>
    </xdr:to>
    <xdr:sp macro="" textlink="">
      <xdr:nvSpPr>
        <xdr:cNvPr id="57" name="TextBox 56">
          <a:extLst>
            <a:ext uri="{FF2B5EF4-FFF2-40B4-BE49-F238E27FC236}">
              <a16:creationId xmlns:a16="http://schemas.microsoft.com/office/drawing/2014/main" id="{00000000-0008-0000-0100-000039000000}"/>
            </a:ext>
          </a:extLst>
        </xdr:cNvPr>
        <xdr:cNvSpPr txBox="1"/>
      </xdr:nvSpPr>
      <xdr:spPr>
        <a:xfrm rot="16200000">
          <a:off x="660327" y="12990525"/>
          <a:ext cx="677659" cy="285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Black" panose="020B0A04020102020204" pitchFamily="34" charset="0"/>
            </a:rPr>
            <a:t>STEP</a:t>
          </a:r>
        </a:p>
      </xdr:txBody>
    </xdr:sp>
    <xdr:clientData/>
  </xdr:twoCellAnchor>
  <xdr:twoCellAnchor>
    <xdr:from>
      <xdr:col>1</xdr:col>
      <xdr:colOff>486496</xdr:colOff>
      <xdr:row>77</xdr:row>
      <xdr:rowOff>122305</xdr:rowOff>
    </xdr:from>
    <xdr:to>
      <xdr:col>2</xdr:col>
      <xdr:colOff>246041</xdr:colOff>
      <xdr:row>80</xdr:row>
      <xdr:rowOff>168202</xdr:rowOff>
    </xdr:to>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1126032" y="12831376"/>
          <a:ext cx="399080" cy="631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a:latin typeface="Arial Black" panose="020B0A04020102020204" pitchFamily="34" charset="0"/>
            </a:rPr>
            <a:t>1</a:t>
          </a:r>
          <a:endParaRPr lang="en-US" sz="1000">
            <a:latin typeface="Arial Black" panose="020B0A04020102020204" pitchFamily="34" charset="0"/>
          </a:endParaRPr>
        </a:p>
      </xdr:txBody>
    </xdr:sp>
    <xdr:clientData/>
  </xdr:twoCellAnchor>
  <xdr:twoCellAnchor editAs="oneCell">
    <xdr:from>
      <xdr:col>9</xdr:col>
      <xdr:colOff>625928</xdr:colOff>
      <xdr:row>45</xdr:row>
      <xdr:rowOff>54428</xdr:rowOff>
    </xdr:from>
    <xdr:to>
      <xdr:col>14</xdr:col>
      <xdr:colOff>636269</xdr:colOff>
      <xdr:row>50</xdr:row>
      <xdr:rowOff>60960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6381749" y="7538357"/>
          <a:ext cx="3208020" cy="822960"/>
        </a:xfrm>
        <a:prstGeom prst="rect">
          <a:avLst/>
        </a:prstGeom>
        <a:effectLst>
          <a:softEdge rad="88900"/>
        </a:effectLst>
      </xdr:spPr>
    </xdr:pic>
    <xdr:clientData/>
  </xdr:twoCellAnchor>
  <xdr:twoCellAnchor>
    <xdr:from>
      <xdr:col>1</xdr:col>
      <xdr:colOff>272141</xdr:colOff>
      <xdr:row>76</xdr:row>
      <xdr:rowOff>40822</xdr:rowOff>
    </xdr:from>
    <xdr:to>
      <xdr:col>5</xdr:col>
      <xdr:colOff>476249</xdr:colOff>
      <xdr:row>78</xdr:row>
      <xdr:rowOff>108858</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911677" y="12586608"/>
          <a:ext cx="2762251"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Custom</a:t>
          </a:r>
          <a:r>
            <a:rPr lang="en-US" sz="1600" b="1" baseline="0"/>
            <a:t>ized Weekly Program</a:t>
          </a:r>
          <a:endParaRPr lang="en-US" sz="1600" b="1"/>
        </a:p>
      </xdr:txBody>
    </xdr:sp>
    <xdr:clientData/>
  </xdr:twoCellAnchor>
  <xdr:twoCellAnchor>
    <xdr:from>
      <xdr:col>7</xdr:col>
      <xdr:colOff>220434</xdr:colOff>
      <xdr:row>76</xdr:row>
      <xdr:rowOff>43543</xdr:rowOff>
    </xdr:from>
    <xdr:to>
      <xdr:col>11</xdr:col>
      <xdr:colOff>424542</xdr:colOff>
      <xdr:row>78</xdr:row>
      <xdr:rowOff>111579</xdr:rowOff>
    </xdr:to>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4697184" y="12589329"/>
          <a:ext cx="2762251"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Custom</a:t>
          </a:r>
          <a:r>
            <a:rPr lang="en-US" sz="1600" b="1" baseline="0"/>
            <a:t>ized Weekly Program</a:t>
          </a:r>
          <a:endParaRPr lang="en-US" sz="1600" b="1"/>
        </a:p>
      </xdr:txBody>
    </xdr:sp>
    <xdr:clientData/>
  </xdr:twoCellAnchor>
  <xdr:twoCellAnchor>
    <xdr:from>
      <xdr:col>13</xdr:col>
      <xdr:colOff>236763</xdr:colOff>
      <xdr:row>76</xdr:row>
      <xdr:rowOff>59872</xdr:rowOff>
    </xdr:from>
    <xdr:to>
      <xdr:col>17</xdr:col>
      <xdr:colOff>440871</xdr:colOff>
      <xdr:row>78</xdr:row>
      <xdr:rowOff>127908</xdr:rowOff>
    </xdr:to>
    <xdr:sp macro="" textlink="">
      <xdr:nvSpPr>
        <xdr:cNvPr id="66" name="TextBox 65">
          <a:extLst>
            <a:ext uri="{FF2B5EF4-FFF2-40B4-BE49-F238E27FC236}">
              <a16:creationId xmlns:a16="http://schemas.microsoft.com/office/drawing/2014/main" id="{00000000-0008-0000-0100-000042000000}"/>
            </a:ext>
          </a:extLst>
        </xdr:cNvPr>
        <xdr:cNvSpPr txBox="1"/>
      </xdr:nvSpPr>
      <xdr:spPr>
        <a:xfrm>
          <a:off x="8550727" y="12605658"/>
          <a:ext cx="2762251"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Custom</a:t>
          </a:r>
          <a:r>
            <a:rPr lang="en-US" sz="1600" b="1" baseline="0"/>
            <a:t>ized Weekly Program</a:t>
          </a:r>
          <a:endParaRPr lang="en-US" sz="1600" b="1"/>
        </a:p>
      </xdr:txBody>
    </xdr:sp>
    <xdr:clientData/>
  </xdr:twoCellAnchor>
  <xdr:twoCellAnchor>
    <xdr:from>
      <xdr:col>2</xdr:col>
      <xdr:colOff>220435</xdr:colOff>
      <xdr:row>88</xdr:row>
      <xdr:rowOff>43544</xdr:rowOff>
    </xdr:from>
    <xdr:to>
      <xdr:col>5</xdr:col>
      <xdr:colOff>54428</xdr:colOff>
      <xdr:row>90</xdr:row>
      <xdr:rowOff>138794</xdr:rowOff>
    </xdr:to>
    <xdr:sp macro="" textlink="">
      <xdr:nvSpPr>
        <xdr:cNvPr id="67" name="TextBox 66">
          <a:extLst>
            <a:ext uri="{FF2B5EF4-FFF2-40B4-BE49-F238E27FC236}">
              <a16:creationId xmlns:a16="http://schemas.microsoft.com/office/drawing/2014/main" id="{00000000-0008-0000-0100-000043000000}"/>
            </a:ext>
          </a:extLst>
        </xdr:cNvPr>
        <xdr:cNvSpPr txBox="1"/>
      </xdr:nvSpPr>
      <xdr:spPr>
        <a:xfrm>
          <a:off x="1499506" y="15011401"/>
          <a:ext cx="1752601"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SEASON SUPPLY*</a:t>
          </a:r>
        </a:p>
      </xdr:txBody>
    </xdr:sp>
    <xdr:clientData/>
  </xdr:twoCellAnchor>
  <xdr:twoCellAnchor>
    <xdr:from>
      <xdr:col>8</xdr:col>
      <xdr:colOff>141513</xdr:colOff>
      <xdr:row>88</xdr:row>
      <xdr:rowOff>59872</xdr:rowOff>
    </xdr:from>
    <xdr:to>
      <xdr:col>10</xdr:col>
      <xdr:colOff>615043</xdr:colOff>
      <xdr:row>90</xdr:row>
      <xdr:rowOff>155122</xdr:rowOff>
    </xdr:to>
    <xdr:sp macro="" textlink="">
      <xdr:nvSpPr>
        <xdr:cNvPr id="68" name="TextBox 67">
          <a:extLst>
            <a:ext uri="{FF2B5EF4-FFF2-40B4-BE49-F238E27FC236}">
              <a16:creationId xmlns:a16="http://schemas.microsoft.com/office/drawing/2014/main" id="{00000000-0008-0000-0100-000044000000}"/>
            </a:ext>
          </a:extLst>
        </xdr:cNvPr>
        <xdr:cNvSpPr txBox="1"/>
      </xdr:nvSpPr>
      <xdr:spPr>
        <a:xfrm>
          <a:off x="5257799" y="15027729"/>
          <a:ext cx="1752601"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SEASON SUPPLY*</a:t>
          </a:r>
        </a:p>
      </xdr:txBody>
    </xdr:sp>
    <xdr:clientData/>
  </xdr:twoCellAnchor>
  <xdr:twoCellAnchor>
    <xdr:from>
      <xdr:col>14</xdr:col>
      <xdr:colOff>62592</xdr:colOff>
      <xdr:row>88</xdr:row>
      <xdr:rowOff>76200</xdr:rowOff>
    </xdr:from>
    <xdr:to>
      <xdr:col>16</xdr:col>
      <xdr:colOff>536122</xdr:colOff>
      <xdr:row>91</xdr:row>
      <xdr:rowOff>8164</xdr:rowOff>
    </xdr:to>
    <xdr:sp macro="" textlink="">
      <xdr:nvSpPr>
        <xdr:cNvPr id="69" name="TextBox 68">
          <a:extLst>
            <a:ext uri="{FF2B5EF4-FFF2-40B4-BE49-F238E27FC236}">
              <a16:creationId xmlns:a16="http://schemas.microsoft.com/office/drawing/2014/main" id="{00000000-0008-0000-0100-000045000000}"/>
            </a:ext>
          </a:extLst>
        </xdr:cNvPr>
        <xdr:cNvSpPr txBox="1"/>
      </xdr:nvSpPr>
      <xdr:spPr>
        <a:xfrm>
          <a:off x="9016092" y="15044057"/>
          <a:ext cx="1752601"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SEASON SUPPLY*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36419</xdr:colOff>
      <xdr:row>5</xdr:row>
      <xdr:rowOff>26893</xdr:rowOff>
    </xdr:from>
    <xdr:to>
      <xdr:col>0</xdr:col>
      <xdr:colOff>598394</xdr:colOff>
      <xdr:row>5</xdr:row>
      <xdr:rowOff>674593</xdr:rowOff>
    </xdr:to>
    <xdr:pic>
      <xdr:nvPicPr>
        <xdr:cNvPr id="3094" name="Picture 5" descr="C:\Documents and Settings\Administrator\My Documents\My Pictures\s_block_rollover.jpg">
          <a:extLst>
            <a:ext uri="{FF2B5EF4-FFF2-40B4-BE49-F238E27FC236}">
              <a16:creationId xmlns:a16="http://schemas.microsoft.com/office/drawing/2014/main" id="{00000000-0008-0000-03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19" y="1024217"/>
          <a:ext cx="5619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22412</xdr:colOff>
      <xdr:row>19</xdr:row>
      <xdr:rowOff>17930</xdr:rowOff>
    </xdr:from>
    <xdr:to>
      <xdr:col>0</xdr:col>
      <xdr:colOff>584387</xdr:colOff>
      <xdr:row>19</xdr:row>
      <xdr:rowOff>665630</xdr:rowOff>
    </xdr:to>
    <xdr:pic>
      <xdr:nvPicPr>
        <xdr:cNvPr id="3095" name="Picture 6" descr="C:\Documents and Settings\Administrator\My Documents\My Pictures\o_block_rollover.jpg">
          <a:extLst>
            <a:ext uri="{FF2B5EF4-FFF2-40B4-BE49-F238E27FC236}">
              <a16:creationId xmlns:a16="http://schemas.microsoft.com/office/drawing/2014/main" id="{00000000-0008-0000-0300-000017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412" y="3883959"/>
          <a:ext cx="5619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44824</xdr:colOff>
      <xdr:row>33</xdr:row>
      <xdr:rowOff>31936</xdr:rowOff>
    </xdr:from>
    <xdr:to>
      <xdr:col>0</xdr:col>
      <xdr:colOff>606799</xdr:colOff>
      <xdr:row>33</xdr:row>
      <xdr:rowOff>670111</xdr:rowOff>
    </xdr:to>
    <xdr:pic>
      <xdr:nvPicPr>
        <xdr:cNvPr id="3096" name="Picture 7" descr="C:\Documents and Settings\Administrator\My Documents\My Pictures\c_block_rollover.jpg">
          <a:extLst>
            <a:ext uri="{FF2B5EF4-FFF2-40B4-BE49-F238E27FC236}">
              <a16:creationId xmlns:a16="http://schemas.microsoft.com/office/drawing/2014/main" id="{00000000-0008-0000-0300-0000180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24" y="6755465"/>
          <a:ext cx="5619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3"/>
  <sheetViews>
    <sheetView tabSelected="1" zoomScale="85" zoomScaleNormal="85" workbookViewId="0">
      <selection activeCell="D1" sqref="D1"/>
    </sheetView>
  </sheetViews>
  <sheetFormatPr defaultColWidth="8.81640625" defaultRowHeight="15.5" x14ac:dyDescent="0.35"/>
  <cols>
    <col min="1" max="1" width="14.54296875" style="47" customWidth="1"/>
    <col min="2" max="2" width="10" style="47" customWidth="1"/>
    <col min="3" max="3" width="10.54296875" style="47" customWidth="1"/>
    <col min="4" max="4" width="31.26953125" style="47" customWidth="1"/>
    <col min="5" max="6" width="8.81640625" style="47"/>
    <col min="7" max="7" width="4" style="47" customWidth="1"/>
    <col min="8" max="8" width="16.54296875" style="47" bestFit="1" customWidth="1"/>
    <col min="9" max="9" width="13.1796875" style="47" customWidth="1"/>
    <col min="10" max="10" width="14.453125" style="47" customWidth="1"/>
    <col min="11" max="11" width="18.7265625" style="47" customWidth="1"/>
    <col min="12" max="12" width="16.81640625" style="47" customWidth="1"/>
    <col min="13" max="13" width="13.453125" style="47" customWidth="1"/>
    <col min="14" max="14" width="13.54296875" style="47" customWidth="1"/>
    <col min="15" max="15" width="15.81640625" style="47" customWidth="1"/>
    <col min="16" max="16" width="14.54296875" style="47" hidden="1" customWidth="1"/>
    <col min="17" max="17" width="14.1796875" style="47" hidden="1" customWidth="1"/>
    <col min="18" max="18" width="10.54296875" style="47" hidden="1" customWidth="1"/>
    <col min="19" max="19" width="53.54296875" style="47" hidden="1" customWidth="1"/>
    <col min="20" max="20" width="46.7265625" style="47" hidden="1" customWidth="1"/>
    <col min="21" max="21" width="45.26953125" style="47" hidden="1" customWidth="1"/>
    <col min="22" max="16384" width="8.81640625" style="47"/>
  </cols>
  <sheetData>
    <row r="1" spans="1:21" ht="46.5" x14ac:dyDescent="0.35">
      <c r="D1" s="52" t="s">
        <v>107</v>
      </c>
      <c r="H1" s="36"/>
      <c r="I1" s="37" t="s">
        <v>28</v>
      </c>
      <c r="J1" s="37" t="s">
        <v>29</v>
      </c>
      <c r="K1" s="37" t="s">
        <v>40</v>
      </c>
      <c r="L1" s="37" t="s">
        <v>41</v>
      </c>
      <c r="M1" s="37" t="s">
        <v>5</v>
      </c>
      <c r="N1" s="38" t="s">
        <v>7</v>
      </c>
      <c r="O1" s="36" t="s">
        <v>6</v>
      </c>
      <c r="P1" s="37" t="s">
        <v>36</v>
      </c>
      <c r="Q1" s="37" t="s">
        <v>35</v>
      </c>
      <c r="R1" s="38" t="s">
        <v>8</v>
      </c>
    </row>
    <row r="2" spans="1:21" x14ac:dyDescent="0.35">
      <c r="D2" s="53"/>
      <c r="H2" s="39" t="s">
        <v>2</v>
      </c>
      <c r="I2" s="40"/>
      <c r="J2" s="40"/>
      <c r="K2" s="40"/>
      <c r="L2" s="40"/>
      <c r="M2" s="41" t="s">
        <v>10</v>
      </c>
      <c r="N2" s="41" t="s">
        <v>10</v>
      </c>
      <c r="O2" s="42">
        <f>P2+Q2</f>
        <v>0</v>
      </c>
      <c r="P2" s="43">
        <f>ROUND((K2*J2)*I2*R2,0)</f>
        <v>0</v>
      </c>
      <c r="Q2" s="43">
        <f>ROUND(((L2-K2)*J2)*0.46875*I2*R2,0)</f>
        <v>0</v>
      </c>
      <c r="R2" s="41">
        <v>6.4</v>
      </c>
    </row>
    <row r="3" spans="1:21" x14ac:dyDescent="0.35">
      <c r="D3" s="52" t="s">
        <v>108</v>
      </c>
      <c r="H3" s="39" t="s">
        <v>3</v>
      </c>
      <c r="I3" s="41" t="s">
        <v>10</v>
      </c>
      <c r="J3" s="41" t="s">
        <v>10</v>
      </c>
      <c r="K3" s="41" t="s">
        <v>10</v>
      </c>
      <c r="L3" s="41" t="s">
        <v>10</v>
      </c>
      <c r="M3" s="40"/>
      <c r="N3" s="40"/>
      <c r="O3" s="42">
        <f>3.14159*(N3/2)^2*M3*R3</f>
        <v>0</v>
      </c>
      <c r="P3" s="44"/>
      <c r="Q3" s="44"/>
      <c r="R3" s="41">
        <v>7.5</v>
      </c>
    </row>
    <row r="4" spans="1:21" x14ac:dyDescent="0.35">
      <c r="D4" s="54"/>
      <c r="H4" s="39" t="s">
        <v>4</v>
      </c>
      <c r="I4" s="40"/>
      <c r="J4" s="40"/>
      <c r="K4" s="45"/>
      <c r="L4" s="45"/>
      <c r="M4" s="40"/>
      <c r="N4" s="41" t="s">
        <v>10</v>
      </c>
      <c r="O4" s="42">
        <f>J4*I4*M4*R4</f>
        <v>0</v>
      </c>
      <c r="P4" s="43"/>
      <c r="Q4" s="43"/>
      <c r="R4" s="41">
        <v>5.9</v>
      </c>
    </row>
    <row r="5" spans="1:21" x14ac:dyDescent="0.35">
      <c r="A5" s="57" t="s">
        <v>0</v>
      </c>
      <c r="C5" s="103" t="s">
        <v>109</v>
      </c>
      <c r="D5" s="103"/>
      <c r="E5" s="103"/>
      <c r="F5" s="103"/>
      <c r="H5" s="39" t="s">
        <v>34</v>
      </c>
      <c r="I5" s="104"/>
      <c r="J5" s="105"/>
      <c r="K5" s="105"/>
      <c r="L5" s="106"/>
      <c r="M5" s="41" t="s">
        <v>10</v>
      </c>
      <c r="N5" s="41" t="s">
        <v>10</v>
      </c>
      <c r="O5" s="42">
        <f>_xlfn.IFNA(INDEX(GALLONAGE!B:B,MATCH(I5,GALLONAGE!A:A,0)),0)</f>
        <v>0</v>
      </c>
      <c r="P5" s="43"/>
      <c r="Q5" s="43"/>
      <c r="R5" s="41"/>
    </row>
    <row r="6" spans="1:21" x14ac:dyDescent="0.35">
      <c r="H6" s="39" t="s">
        <v>27</v>
      </c>
      <c r="I6" s="41" t="s">
        <v>10</v>
      </c>
      <c r="J6" s="41" t="s">
        <v>10</v>
      </c>
      <c r="K6" s="41" t="s">
        <v>10</v>
      </c>
      <c r="L6" s="41" t="s">
        <v>10</v>
      </c>
      <c r="M6" s="41" t="s">
        <v>10</v>
      </c>
      <c r="N6" s="41" t="s">
        <v>10</v>
      </c>
      <c r="O6" s="46"/>
      <c r="P6" s="43"/>
      <c r="Q6" s="43"/>
      <c r="R6" s="41"/>
    </row>
    <row r="7" spans="1:21" x14ac:dyDescent="0.35">
      <c r="A7" s="57" t="s">
        <v>1</v>
      </c>
      <c r="C7" s="55">
        <f>SUM(O2:O6)</f>
        <v>0</v>
      </c>
      <c r="D7" s="55"/>
      <c r="E7" s="55"/>
      <c r="F7" s="56"/>
      <c r="P7" s="47" t="s">
        <v>12</v>
      </c>
      <c r="Q7" s="47" t="s">
        <v>13</v>
      </c>
    </row>
    <row r="8" spans="1:21" x14ac:dyDescent="0.35">
      <c r="I8" s="48" t="s">
        <v>103</v>
      </c>
      <c r="J8" s="48"/>
      <c r="K8" s="48"/>
      <c r="L8" s="48"/>
      <c r="P8" s="47" t="s">
        <v>13</v>
      </c>
      <c r="Q8" s="47" t="s">
        <v>14</v>
      </c>
    </row>
    <row r="9" spans="1:21" x14ac:dyDescent="0.35">
      <c r="B9" s="98" t="s">
        <v>163</v>
      </c>
      <c r="C9" s="110" t="s">
        <v>155</v>
      </c>
      <c r="D9" s="110"/>
      <c r="E9" s="99">
        <f>MATCH(C9,P16:P27,0)</f>
        <v>5</v>
      </c>
      <c r="H9" s="49"/>
      <c r="I9" s="50" t="s">
        <v>102</v>
      </c>
      <c r="J9" s="51"/>
      <c r="K9" s="51"/>
      <c r="L9" s="48"/>
      <c r="P9" s="47" t="s">
        <v>14</v>
      </c>
      <c r="Q9" s="47" t="s">
        <v>15</v>
      </c>
    </row>
    <row r="10" spans="1:21" x14ac:dyDescent="0.35">
      <c r="B10" s="98" t="s">
        <v>164</v>
      </c>
      <c r="C10" s="110" t="s">
        <v>159</v>
      </c>
      <c r="D10" s="110"/>
      <c r="E10" s="99">
        <f>MATCH(C10,P16:P27,0)</f>
        <v>9</v>
      </c>
      <c r="P10" s="47" t="s">
        <v>15</v>
      </c>
      <c r="Q10" s="47" t="s">
        <v>16</v>
      </c>
    </row>
    <row r="11" spans="1:21" x14ac:dyDescent="0.35">
      <c r="P11" s="47" t="s">
        <v>16</v>
      </c>
      <c r="Q11" s="47" t="s">
        <v>17</v>
      </c>
    </row>
    <row r="12" spans="1:21" x14ac:dyDescent="0.35">
      <c r="P12" s="47" t="s">
        <v>17</v>
      </c>
      <c r="Q12" s="47" t="s">
        <v>18</v>
      </c>
    </row>
    <row r="13" spans="1:21" x14ac:dyDescent="0.35">
      <c r="A13" s="57" t="s">
        <v>9</v>
      </c>
      <c r="C13" s="58">
        <f>((E10-E9)*4)+4</f>
        <v>20</v>
      </c>
      <c r="D13" s="59" t="s">
        <v>165</v>
      </c>
      <c r="E13" s="100"/>
      <c r="F13" s="100"/>
      <c r="G13" s="100"/>
      <c r="H13" s="101"/>
      <c r="I13" s="101"/>
      <c r="J13" s="49"/>
      <c r="P13" s="47" t="s">
        <v>18</v>
      </c>
      <c r="Q13" s="47" t="s">
        <v>12</v>
      </c>
    </row>
    <row r="14" spans="1:21" x14ac:dyDescent="0.35">
      <c r="H14" s="49"/>
      <c r="I14" s="49"/>
      <c r="J14" s="49"/>
      <c r="S14" s="47" t="s">
        <v>124</v>
      </c>
      <c r="T14" s="61" t="s">
        <v>122</v>
      </c>
      <c r="U14" s="61" t="s">
        <v>117</v>
      </c>
    </row>
    <row r="15" spans="1:21" x14ac:dyDescent="0.35">
      <c r="A15" s="57" t="s">
        <v>11</v>
      </c>
      <c r="C15" s="60" t="s">
        <v>13</v>
      </c>
      <c r="H15" s="49"/>
      <c r="I15" s="49"/>
      <c r="J15" s="49"/>
      <c r="S15" s="47" t="s">
        <v>125</v>
      </c>
      <c r="T15" s="61" t="s">
        <v>123</v>
      </c>
      <c r="U15" s="61" t="s">
        <v>118</v>
      </c>
    </row>
    <row r="16" spans="1:21" x14ac:dyDescent="0.35">
      <c r="P16" s="47" t="s">
        <v>151</v>
      </c>
      <c r="S16" s="47" t="s">
        <v>112</v>
      </c>
      <c r="T16" s="61" t="s">
        <v>104</v>
      </c>
      <c r="U16" s="61" t="s">
        <v>119</v>
      </c>
    </row>
    <row r="17" spans="2:21" x14ac:dyDescent="0.35">
      <c r="P17" s="47" t="s">
        <v>152</v>
      </c>
      <c r="S17" s="47" t="s">
        <v>110</v>
      </c>
      <c r="T17" s="61" t="s">
        <v>105</v>
      </c>
      <c r="U17" s="61" t="s">
        <v>120</v>
      </c>
    </row>
    <row r="18" spans="2:21" x14ac:dyDescent="0.35">
      <c r="B18" s="107" t="s">
        <v>112</v>
      </c>
      <c r="C18" s="107"/>
      <c r="D18" s="107"/>
      <c r="E18" s="107"/>
      <c r="F18" s="107"/>
      <c r="G18" s="48" t="s">
        <v>130</v>
      </c>
      <c r="H18" s="48"/>
      <c r="I18" s="48"/>
      <c r="J18" s="48"/>
      <c r="P18" s="47" t="s">
        <v>153</v>
      </c>
      <c r="S18" s="47" t="s">
        <v>111</v>
      </c>
      <c r="T18" s="62" t="s">
        <v>19</v>
      </c>
      <c r="U18" s="61" t="s">
        <v>121</v>
      </c>
    </row>
    <row r="19" spans="2:21" x14ac:dyDescent="0.35">
      <c r="P19" s="47" t="s">
        <v>154</v>
      </c>
      <c r="T19" s="62" t="s">
        <v>113</v>
      </c>
      <c r="U19" s="47" t="s">
        <v>126</v>
      </c>
    </row>
    <row r="20" spans="2:21" x14ac:dyDescent="0.35">
      <c r="P20" s="47" t="s">
        <v>155</v>
      </c>
      <c r="T20" s="62" t="s">
        <v>114</v>
      </c>
      <c r="U20" s="47" t="s">
        <v>127</v>
      </c>
    </row>
    <row r="21" spans="2:21" x14ac:dyDescent="0.35">
      <c r="P21" s="47" t="s">
        <v>156</v>
      </c>
      <c r="T21" s="62" t="s">
        <v>115</v>
      </c>
      <c r="U21" s="47" t="s">
        <v>128</v>
      </c>
    </row>
    <row r="22" spans="2:21" x14ac:dyDescent="0.35">
      <c r="P22" s="47" t="s">
        <v>157</v>
      </c>
      <c r="T22" s="62" t="s">
        <v>116</v>
      </c>
      <c r="U22" s="47" t="s">
        <v>129</v>
      </c>
    </row>
    <row r="23" spans="2:21" x14ac:dyDescent="0.35">
      <c r="B23" s="108" t="s">
        <v>113</v>
      </c>
      <c r="C23" s="108"/>
      <c r="D23" s="108"/>
      <c r="E23" s="108"/>
      <c r="F23" s="108"/>
      <c r="G23" s="48" t="s">
        <v>130</v>
      </c>
      <c r="H23" s="48"/>
      <c r="I23" s="48"/>
      <c r="J23" s="48"/>
      <c r="P23" s="47" t="s">
        <v>158</v>
      </c>
    </row>
    <row r="24" spans="2:21" x14ac:dyDescent="0.35">
      <c r="P24" s="47" t="s">
        <v>159</v>
      </c>
      <c r="T24" s="56"/>
    </row>
    <row r="25" spans="2:21" x14ac:dyDescent="0.35">
      <c r="P25" s="47" t="s">
        <v>160</v>
      </c>
      <c r="R25" s="56"/>
    </row>
    <row r="26" spans="2:21" x14ac:dyDescent="0.35">
      <c r="P26" s="47" t="s">
        <v>161</v>
      </c>
      <c r="R26" s="56"/>
    </row>
    <row r="27" spans="2:21" x14ac:dyDescent="0.35">
      <c r="P27" s="47" t="s">
        <v>162</v>
      </c>
    </row>
    <row r="28" spans="2:21" x14ac:dyDescent="0.35">
      <c r="B28" s="109" t="s">
        <v>126</v>
      </c>
      <c r="C28" s="109"/>
      <c r="D28" s="109"/>
      <c r="E28" s="109"/>
      <c r="F28" s="109"/>
      <c r="G28" s="48" t="s">
        <v>130</v>
      </c>
      <c r="H28" s="48"/>
      <c r="I28" s="48"/>
      <c r="J28" s="48"/>
    </row>
    <row r="31" spans="2:21" x14ac:dyDescent="0.35">
      <c r="U31" s="63"/>
    </row>
    <row r="33" spans="21:21" x14ac:dyDescent="0.35">
      <c r="U33" s="63"/>
    </row>
  </sheetData>
  <mergeCells count="7">
    <mergeCell ref="C5:F5"/>
    <mergeCell ref="I5:L5"/>
    <mergeCell ref="B18:F18"/>
    <mergeCell ref="B23:F23"/>
    <mergeCell ref="B28:F28"/>
    <mergeCell ref="C9:D9"/>
    <mergeCell ref="C10:D10"/>
  </mergeCells>
  <phoneticPr fontId="0" type="noConversion"/>
  <dataValidations count="8">
    <dataValidation type="whole" allowBlank="1" showInputMessage="1" showErrorMessage="1" errorTitle="ERROR" error="This is an innapropriate value.  Please enter a whole number in this cell." promptTitle="DATA ENTRY" prompt="Please enter a whole number in this cell for." sqref="I2:K2" xr:uid="{00000000-0002-0000-0000-000000000000}">
      <formula1>0</formula1>
      <formula2>100</formula2>
    </dataValidation>
    <dataValidation type="whole" allowBlank="1" showInputMessage="1" showErrorMessage="1" errorTitle="ERROR" error="This is not an appropriate value.  Please enter a whole number (no decimals or fractions)." promptTitle="Season in Weeks" prompt="Please enter a whole number (no decimals or fractions) that the customer intends to use their swimming pool.  This value will be used to determine the amount of chemicals required for the season's useage." sqref="C13" xr:uid="{00000000-0002-0000-0000-000001000000}">
      <formula1>0</formula1>
      <formula2>52</formula2>
    </dataValidation>
    <dataValidation allowBlank="1" errorTitle="ERROR" error="This is an innapropriate value.  Please enter a whole number in this cell." promptTitle="DATA ENTRY" prompt="Please enter a whole number in this cell for." sqref="P2:P5 L2 L4" xr:uid="{00000000-0002-0000-0000-000002000000}"/>
    <dataValidation type="list" allowBlank="1" showInputMessage="1" showErrorMessage="1" errorTitle="ERROR" error="This is not an appropriate day.  Please select the shock day from the drop down menu provided." promptTitle="Shock Day Option" prompt="Please choose a day that the customer wishes to shock there pool on a weekly basis." sqref="C15" xr:uid="{00000000-0002-0000-0000-000003000000}">
      <formula1>$P$7:$P$13</formula1>
    </dataValidation>
    <dataValidation type="list" allowBlank="1" showInputMessage="1" showErrorMessage="1" errorTitle="ERROR" error="This is not a valid Oxidizer.  Please choose one of the options from the drop down menu." promptTitle="Oxidizer Selection" prompt="Please use the drop down menu to choose the Oxidizer." sqref="B23:F23" xr:uid="{00000000-0002-0000-0000-000004000000}">
      <formula1>$T$14:$T$22</formula1>
    </dataValidation>
    <dataValidation type="list" allowBlank="1" showInputMessage="1" showErrorMessage="1" errorTitle="ERROR" error="This is not a valid Algaecide,  please choose one of the options from the drop down menu." promptTitle="Control Selection" prompt="Please use the drop down menu to choose the Control agent for algaecide" sqref="B28:F28" xr:uid="{00000000-0002-0000-0000-000005000000}">
      <formula1>$U$14:$U$22</formula1>
    </dataValidation>
    <dataValidation type="list" allowBlank="1" showInputMessage="1" showErrorMessage="1" sqref="C9:C10" xr:uid="{00000000-0002-0000-0000-000006000000}">
      <formula1>$P$16:$P$27</formula1>
    </dataValidation>
    <dataValidation type="list" allowBlank="1" showInputMessage="1" showErrorMessage="1" errorTitle="ERROR" error="This is not a valid Sanitizer.  Please choose one of the options from the drop down menu." promptTitle="Sanitizer Selection" prompt="Please use the drop down menu to choose the Sanitizer._x000a_" sqref="B18:F18" xr:uid="{00000000-0002-0000-0000-000007000000}">
      <formula1>$S$14:$S$18</formula1>
    </dataValidation>
  </dataValidations>
  <pageMargins left="0.75" right="0.75" top="1" bottom="1" header="0.5" footer="0.5"/>
  <pageSetup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ERRO" error="THIS IS NOT A KNOWN IMPERIAL POOL SHAPE AND SIZE" promptTitle="KNOWN POOLS" prompt="PLEASE CHOOSE FROM DROP DOWN MENU THE SHAPE AND SIZE OF THE IMPERIAL POOL AND THE VOLUME WILL BE AUTOMATICALLY CALCULATED.  IF ITS UNKNOWN PLEASE USE THE &quot;DELETE&quot; KEY TO REMOVE THE DATA." xr:uid="{00000000-0002-0000-0000-000008000000}">
          <x14:formula1>
            <xm:f>GALLONAGE!$A$1:$A$66</xm:f>
          </x14:formula1>
          <xm:sqref>I5:L5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117"/>
  <sheetViews>
    <sheetView zoomScale="85" zoomScaleNormal="85" workbookViewId="0">
      <selection activeCell="U80" sqref="U80"/>
    </sheetView>
  </sheetViews>
  <sheetFormatPr defaultColWidth="8.81640625" defaultRowHeight="12.5" x14ac:dyDescent="0.25"/>
  <cols>
    <col min="1" max="18" width="9.54296875" customWidth="1"/>
  </cols>
  <sheetData>
    <row r="1" spans="1:18" ht="12" customHeight="1" x14ac:dyDescent="0.25"/>
    <row r="2" spans="1:18" ht="20.25" customHeight="1" x14ac:dyDescent="0.45">
      <c r="I2" s="80" t="s">
        <v>146</v>
      </c>
    </row>
    <row r="3" spans="1:18" ht="12" customHeight="1" x14ac:dyDescent="0.25"/>
    <row r="4" spans="1:18" ht="12" customHeight="1" x14ac:dyDescent="0.25"/>
    <row r="5" spans="1:18" ht="12" customHeight="1" x14ac:dyDescent="0.25"/>
    <row r="6" spans="1:18" ht="27" customHeight="1" x14ac:dyDescent="0.45">
      <c r="C6" s="4" t="s">
        <v>0</v>
      </c>
      <c r="D6" s="8" t="str">
        <f>'Information Page'!C5</f>
        <v>POOL OWNER NAME HERE</v>
      </c>
      <c r="E6" s="2"/>
      <c r="F6" s="2"/>
      <c r="I6" s="24" t="str">
        <f>'Information Page'!$D$1</f>
        <v>name of dealer here</v>
      </c>
    </row>
    <row r="7" spans="1:18" ht="20.25" customHeight="1" x14ac:dyDescent="0.35">
      <c r="I7" s="25" t="str">
        <f>'Information Page'!D3</f>
        <v>dealer phone number</v>
      </c>
    </row>
    <row r="8" spans="1:18" ht="12" customHeight="1" x14ac:dyDescent="0.3">
      <c r="C8" s="4" t="s">
        <v>1</v>
      </c>
      <c r="D8" s="10">
        <f>'Information Page'!$C$7</f>
        <v>0</v>
      </c>
      <c r="E8" s="9"/>
      <c r="F8" s="3"/>
    </row>
    <row r="9" spans="1:18" ht="12" customHeight="1" x14ac:dyDescent="0.3">
      <c r="A9" s="6"/>
      <c r="B9" s="6"/>
      <c r="C9" s="28"/>
      <c r="D9" s="29"/>
      <c r="E9" s="30"/>
      <c r="F9" s="18"/>
      <c r="G9" s="19"/>
      <c r="H9" s="19"/>
      <c r="I9" s="19"/>
      <c r="J9" s="19"/>
      <c r="K9" s="19"/>
      <c r="L9" s="6"/>
      <c r="M9" s="6"/>
      <c r="N9" s="6"/>
      <c r="O9" s="6"/>
      <c r="P9" s="6"/>
      <c r="Q9" s="6"/>
      <c r="R9" s="6"/>
    </row>
    <row r="10" spans="1:18" ht="12" customHeight="1" x14ac:dyDescent="0.3">
      <c r="A10" s="6"/>
      <c r="C10" s="4" t="s">
        <v>166</v>
      </c>
      <c r="D10" s="102">
        <f>'Information Page'!C13</f>
        <v>20</v>
      </c>
      <c r="E10" s="9"/>
      <c r="F10" s="19"/>
      <c r="G10" s="19"/>
      <c r="H10" s="19"/>
      <c r="I10" s="19"/>
      <c r="J10" s="19"/>
      <c r="K10" s="19"/>
      <c r="L10" s="6"/>
      <c r="M10" s="6"/>
      <c r="N10" s="6"/>
      <c r="O10" s="6"/>
      <c r="P10" s="6"/>
      <c r="Q10" s="6"/>
      <c r="R10" s="6"/>
    </row>
    <row r="11" spans="1:18" ht="12" customHeight="1" x14ac:dyDescent="0.3">
      <c r="A11" s="6"/>
      <c r="B11" s="6"/>
      <c r="C11" s="28"/>
      <c r="D11" s="29"/>
      <c r="E11" s="30"/>
      <c r="F11" s="19"/>
      <c r="G11" s="19"/>
      <c r="H11" s="19"/>
      <c r="I11" s="19"/>
      <c r="J11" s="19"/>
      <c r="K11" s="19"/>
      <c r="L11" s="6"/>
      <c r="M11" s="6"/>
      <c r="N11" s="6"/>
      <c r="O11" s="6"/>
      <c r="P11" s="6"/>
      <c r="Q11" s="6"/>
      <c r="R11" s="6"/>
    </row>
    <row r="12" spans="1:18" ht="12" customHeight="1" x14ac:dyDescent="0.3">
      <c r="A12" s="6"/>
      <c r="B12" s="6"/>
      <c r="C12" s="28"/>
      <c r="D12" s="29"/>
      <c r="E12" s="30"/>
      <c r="F12" s="19"/>
      <c r="G12" s="19"/>
      <c r="H12" s="19"/>
      <c r="I12" s="19"/>
      <c r="J12" s="19"/>
      <c r="K12" s="19"/>
      <c r="L12" s="6"/>
      <c r="M12" s="6"/>
      <c r="N12" s="6"/>
      <c r="O12" s="6"/>
      <c r="P12" s="6"/>
      <c r="Q12" s="6"/>
      <c r="R12" s="6"/>
    </row>
    <row r="13" spans="1:18" ht="13" x14ac:dyDescent="0.3">
      <c r="A13" s="6"/>
      <c r="B13" s="6"/>
      <c r="C13" s="28"/>
      <c r="D13" s="29"/>
      <c r="E13" s="30"/>
      <c r="F13" s="19"/>
      <c r="G13" s="19"/>
      <c r="H13" s="19"/>
      <c r="I13" s="19"/>
      <c r="J13" s="19"/>
      <c r="K13" s="19"/>
      <c r="L13" s="6"/>
      <c r="M13" s="6"/>
      <c r="N13" s="6"/>
      <c r="O13" s="6"/>
      <c r="P13" s="6"/>
      <c r="Q13" s="6"/>
      <c r="R13" s="6"/>
    </row>
    <row r="14" spans="1:18" ht="13" x14ac:dyDescent="0.3">
      <c r="A14" s="6"/>
      <c r="B14" s="6"/>
      <c r="C14" s="28"/>
      <c r="D14" s="29"/>
      <c r="E14" s="30"/>
      <c r="F14" s="19"/>
      <c r="G14" s="19"/>
      <c r="H14" s="19"/>
      <c r="I14" s="19"/>
      <c r="J14" s="19"/>
      <c r="K14" s="19"/>
      <c r="L14" s="6"/>
      <c r="M14" s="6"/>
      <c r="N14" s="6"/>
      <c r="O14" s="6"/>
      <c r="P14" s="6"/>
      <c r="Q14" s="6"/>
      <c r="R14" s="6"/>
    </row>
    <row r="15" spans="1:18" ht="13" x14ac:dyDescent="0.3">
      <c r="A15" s="6"/>
      <c r="B15" s="6"/>
      <c r="C15" s="28"/>
      <c r="D15" s="29"/>
      <c r="E15" s="30"/>
      <c r="F15" s="19"/>
      <c r="G15" s="19"/>
      <c r="H15" s="19"/>
      <c r="I15" s="19"/>
      <c r="J15" s="19"/>
      <c r="K15" s="19"/>
      <c r="L15" s="6"/>
      <c r="M15" s="6"/>
      <c r="N15" s="6"/>
      <c r="O15" s="6"/>
      <c r="P15" s="6"/>
      <c r="Q15" s="6"/>
      <c r="R15" s="6"/>
    </row>
    <row r="16" spans="1:18" ht="13" x14ac:dyDescent="0.3">
      <c r="A16" s="6"/>
      <c r="B16" s="6"/>
      <c r="C16" s="28"/>
      <c r="D16" s="29"/>
      <c r="E16" s="30"/>
      <c r="F16" s="19"/>
      <c r="G16" s="19"/>
      <c r="H16" s="19"/>
      <c r="I16" s="19"/>
      <c r="J16" s="19"/>
      <c r="K16" s="19"/>
      <c r="L16" s="6"/>
      <c r="M16" s="6"/>
      <c r="N16" s="6"/>
      <c r="O16" s="6"/>
      <c r="P16" s="6"/>
      <c r="Q16" s="6"/>
      <c r="R16" s="6"/>
    </row>
    <row r="17" spans="1:18" ht="13" x14ac:dyDescent="0.3">
      <c r="A17" s="6"/>
      <c r="B17" s="6"/>
      <c r="C17" s="28"/>
      <c r="D17" s="29"/>
      <c r="E17" s="30"/>
      <c r="F17" s="19"/>
      <c r="G17" s="19"/>
      <c r="H17" s="19"/>
      <c r="I17" s="19"/>
      <c r="J17" s="19"/>
      <c r="K17" s="19"/>
      <c r="L17" s="6"/>
      <c r="M17" s="6"/>
      <c r="N17" s="6"/>
      <c r="O17" s="6"/>
      <c r="P17" s="6"/>
      <c r="Q17" s="6"/>
      <c r="R17" s="6"/>
    </row>
    <row r="18" spans="1:18" ht="13" x14ac:dyDescent="0.3">
      <c r="A18" s="6"/>
      <c r="B18" s="6"/>
      <c r="C18" s="28"/>
      <c r="D18" s="29"/>
      <c r="E18" s="30"/>
      <c r="F18" s="19"/>
      <c r="G18" s="19"/>
      <c r="H18" s="19"/>
      <c r="I18" s="19"/>
      <c r="J18" s="19"/>
      <c r="K18" s="19"/>
      <c r="L18" s="6"/>
      <c r="M18" s="6"/>
      <c r="N18" s="6"/>
      <c r="O18" s="6"/>
      <c r="P18" s="6"/>
      <c r="Q18" s="6"/>
      <c r="R18" s="6"/>
    </row>
    <row r="19" spans="1:18" ht="13" x14ac:dyDescent="0.3">
      <c r="A19" s="6"/>
      <c r="B19" s="6"/>
      <c r="C19" s="28"/>
      <c r="D19" s="29"/>
      <c r="E19" s="30"/>
      <c r="F19" s="19"/>
      <c r="G19" s="19"/>
      <c r="H19" s="19"/>
      <c r="I19" s="19"/>
      <c r="J19" s="19"/>
      <c r="K19" s="19"/>
      <c r="L19" s="6"/>
      <c r="M19" s="6"/>
      <c r="N19" s="6"/>
      <c r="O19" s="6"/>
      <c r="P19" s="6"/>
      <c r="Q19" s="6"/>
      <c r="R19" s="6"/>
    </row>
    <row r="20" spans="1:18" ht="13" x14ac:dyDescent="0.3">
      <c r="A20" s="6"/>
      <c r="B20" s="6"/>
      <c r="C20" s="28"/>
      <c r="D20" s="29"/>
      <c r="E20" s="30"/>
      <c r="F20" s="19"/>
      <c r="G20" s="19"/>
      <c r="H20" s="19"/>
      <c r="I20" s="19"/>
      <c r="J20" s="19"/>
      <c r="K20" s="19"/>
      <c r="L20" s="6"/>
      <c r="M20" s="6"/>
      <c r="N20" s="6"/>
      <c r="O20" s="6"/>
      <c r="P20" s="6"/>
      <c r="Q20" s="6"/>
      <c r="R20" s="6"/>
    </row>
    <row r="21" spans="1:18" ht="13" x14ac:dyDescent="0.3">
      <c r="A21" s="6"/>
      <c r="B21" s="6"/>
      <c r="C21" s="28"/>
      <c r="D21" s="29"/>
      <c r="E21" s="30"/>
      <c r="F21" s="19"/>
      <c r="G21" s="19"/>
      <c r="H21" s="19"/>
      <c r="I21" s="19"/>
      <c r="J21" s="19"/>
      <c r="K21" s="19"/>
      <c r="L21" s="6"/>
      <c r="M21" s="6"/>
      <c r="N21" s="6"/>
      <c r="O21" s="6"/>
      <c r="P21" s="6"/>
      <c r="Q21" s="6"/>
      <c r="R21" s="6"/>
    </row>
    <row r="22" spans="1:18" ht="13" x14ac:dyDescent="0.3">
      <c r="A22" s="6"/>
      <c r="B22" s="6"/>
      <c r="C22" s="28"/>
      <c r="D22" s="29"/>
      <c r="E22" s="30"/>
      <c r="F22" s="19"/>
      <c r="G22" s="19"/>
      <c r="H22" s="19"/>
      <c r="I22" s="19"/>
      <c r="J22" s="19"/>
      <c r="K22" s="19"/>
      <c r="L22" s="6"/>
      <c r="M22" s="6"/>
      <c r="N22" s="6"/>
      <c r="O22" s="6"/>
      <c r="P22" s="6"/>
      <c r="Q22" s="6"/>
      <c r="R22" s="6"/>
    </row>
    <row r="23" spans="1:18" ht="13" x14ac:dyDescent="0.3">
      <c r="A23" s="6"/>
      <c r="B23" s="6"/>
      <c r="C23" s="28"/>
      <c r="D23" s="29"/>
      <c r="E23" s="30"/>
      <c r="F23" s="19"/>
      <c r="G23" s="19"/>
      <c r="H23" s="19"/>
      <c r="I23" s="19"/>
      <c r="J23" s="19"/>
      <c r="K23" s="19"/>
      <c r="L23" s="6"/>
      <c r="M23" s="6"/>
      <c r="N23" s="6"/>
      <c r="O23" s="6"/>
      <c r="P23" s="6"/>
      <c r="Q23" s="6"/>
      <c r="R23" s="6"/>
    </row>
    <row r="24" spans="1:18" ht="13" x14ac:dyDescent="0.3">
      <c r="A24" s="6"/>
      <c r="B24" s="6"/>
      <c r="C24" s="28"/>
      <c r="D24" s="29"/>
      <c r="E24" s="30"/>
      <c r="F24" s="19"/>
      <c r="G24" s="19"/>
      <c r="H24" s="19"/>
      <c r="I24" s="19"/>
      <c r="J24" s="19"/>
      <c r="K24" s="19"/>
      <c r="L24" s="6"/>
      <c r="M24" s="6"/>
      <c r="N24" s="6"/>
      <c r="O24" s="6"/>
      <c r="P24" s="6"/>
      <c r="Q24" s="6"/>
      <c r="R24" s="6"/>
    </row>
    <row r="25" spans="1:18" ht="13" x14ac:dyDescent="0.3">
      <c r="A25" s="6"/>
      <c r="B25" s="6"/>
      <c r="C25" s="28"/>
      <c r="D25" s="29"/>
      <c r="E25" s="30"/>
      <c r="F25" s="19"/>
      <c r="G25" s="19"/>
      <c r="H25" s="19"/>
      <c r="I25" s="19"/>
      <c r="J25" s="19"/>
      <c r="K25" s="19"/>
      <c r="L25" s="6"/>
      <c r="M25" s="6"/>
      <c r="N25" s="6"/>
      <c r="O25" s="6"/>
      <c r="P25" s="6"/>
      <c r="Q25" s="6"/>
      <c r="R25" s="6"/>
    </row>
    <row r="26" spans="1:18" ht="13" x14ac:dyDescent="0.3">
      <c r="A26" s="6"/>
      <c r="B26" s="6"/>
      <c r="C26" s="28"/>
      <c r="D26" s="29"/>
      <c r="E26" s="30"/>
      <c r="F26" s="19"/>
      <c r="G26" s="19"/>
      <c r="H26" s="19"/>
      <c r="I26" s="19"/>
      <c r="J26" s="19"/>
      <c r="K26" s="19"/>
      <c r="L26" s="6"/>
      <c r="M26" s="6"/>
      <c r="N26" s="6"/>
      <c r="O26" s="6"/>
      <c r="P26" s="6"/>
      <c r="Q26" s="6"/>
      <c r="R26" s="6"/>
    </row>
    <row r="27" spans="1:18" ht="13" x14ac:dyDescent="0.3">
      <c r="A27" s="6"/>
      <c r="B27" s="6"/>
      <c r="C27" s="28"/>
      <c r="D27" s="29"/>
      <c r="E27" s="30"/>
      <c r="F27" s="19"/>
      <c r="G27" s="19"/>
      <c r="H27" s="19"/>
      <c r="I27" s="19"/>
      <c r="J27" s="19"/>
      <c r="K27" s="19"/>
      <c r="L27" s="6"/>
      <c r="M27" s="6"/>
      <c r="N27" s="6"/>
      <c r="O27" s="6"/>
      <c r="P27" s="6"/>
      <c r="Q27" s="6"/>
      <c r="R27" s="6"/>
    </row>
    <row r="28" spans="1:18" ht="13" x14ac:dyDescent="0.3">
      <c r="A28" s="6"/>
      <c r="B28" s="6"/>
      <c r="C28" s="28"/>
      <c r="D28" s="29"/>
      <c r="E28" s="30"/>
      <c r="F28" s="19"/>
      <c r="G28" s="19"/>
      <c r="H28" s="19"/>
      <c r="I28" s="19"/>
      <c r="J28" s="19"/>
      <c r="K28" s="19"/>
      <c r="L28" s="6"/>
      <c r="M28" s="6"/>
      <c r="N28" s="6"/>
      <c r="O28" s="6"/>
      <c r="P28" s="6"/>
      <c r="Q28" s="6"/>
      <c r="R28" s="6"/>
    </row>
    <row r="29" spans="1:18" ht="13" x14ac:dyDescent="0.3">
      <c r="A29" s="6"/>
      <c r="B29" s="6"/>
      <c r="C29" s="28"/>
      <c r="D29" s="29"/>
      <c r="E29" s="30"/>
      <c r="F29" s="19"/>
      <c r="G29" s="19"/>
      <c r="H29" s="19"/>
      <c r="I29" s="19"/>
      <c r="J29" s="19"/>
      <c r="K29" s="19"/>
      <c r="L29" s="6"/>
      <c r="M29" s="6"/>
      <c r="N29" s="6"/>
      <c r="O29" s="6"/>
      <c r="P29" s="6"/>
      <c r="Q29" s="6"/>
      <c r="R29" s="6"/>
    </row>
    <row r="30" spans="1:18" ht="13" x14ac:dyDescent="0.3">
      <c r="A30" s="6"/>
      <c r="B30" s="6"/>
      <c r="C30" s="28"/>
      <c r="D30" s="29"/>
      <c r="E30" s="30"/>
      <c r="F30" s="6"/>
      <c r="G30" s="6"/>
      <c r="H30" s="6"/>
      <c r="I30" s="6"/>
      <c r="J30" s="6"/>
      <c r="K30" s="6"/>
      <c r="L30" s="6"/>
      <c r="M30" s="6"/>
      <c r="N30" s="6"/>
      <c r="O30" s="6"/>
      <c r="P30" s="6"/>
      <c r="Q30" s="6"/>
      <c r="R30" s="6"/>
    </row>
    <row r="31" spans="1:18" x14ac:dyDescent="0.25">
      <c r="A31" s="6"/>
      <c r="B31" s="6"/>
      <c r="C31" s="6"/>
      <c r="D31" s="6"/>
      <c r="E31" s="35"/>
      <c r="F31" s="35"/>
      <c r="G31" s="35"/>
      <c r="H31" s="35"/>
      <c r="I31" s="35"/>
      <c r="J31" s="6"/>
      <c r="K31" s="27"/>
      <c r="L31" s="27"/>
      <c r="M31" s="27"/>
      <c r="N31" s="27"/>
      <c r="O31" s="27"/>
      <c r="P31" s="6"/>
      <c r="Q31" s="6"/>
      <c r="R31" s="6"/>
    </row>
    <row r="32" spans="1:18" x14ac:dyDescent="0.25">
      <c r="A32" s="6"/>
      <c r="B32" s="6"/>
      <c r="C32" s="6"/>
      <c r="D32" s="6"/>
      <c r="E32" s="35"/>
      <c r="F32" s="35"/>
      <c r="G32" s="35"/>
      <c r="H32" s="35"/>
      <c r="I32" s="35"/>
      <c r="J32" s="6"/>
      <c r="K32" s="27"/>
      <c r="L32" s="27"/>
      <c r="M32" s="27"/>
      <c r="N32" s="27"/>
      <c r="O32" s="27"/>
      <c r="P32" s="6"/>
      <c r="Q32" s="6"/>
      <c r="R32" s="6"/>
    </row>
    <row r="33" spans="1:18" x14ac:dyDescent="0.25">
      <c r="A33" s="6"/>
      <c r="B33" s="6"/>
      <c r="C33" s="6"/>
      <c r="D33" s="6"/>
      <c r="E33" s="35"/>
      <c r="F33" s="35"/>
      <c r="G33" s="35"/>
      <c r="H33" s="35"/>
      <c r="I33" s="35"/>
      <c r="J33" s="6"/>
      <c r="K33" s="27"/>
      <c r="L33" s="27"/>
      <c r="M33" s="27"/>
      <c r="N33" s="27"/>
      <c r="O33" s="27"/>
      <c r="P33" s="6"/>
      <c r="Q33" s="6"/>
      <c r="R33" s="6"/>
    </row>
    <row r="34" spans="1:18" x14ac:dyDescent="0.25">
      <c r="A34" s="6"/>
      <c r="B34" s="6"/>
      <c r="C34" s="6"/>
      <c r="D34" s="6"/>
      <c r="E34" s="35"/>
      <c r="F34" s="35"/>
      <c r="G34" s="35"/>
      <c r="H34" s="35"/>
      <c r="I34" s="35"/>
      <c r="J34" s="6"/>
      <c r="K34" s="27"/>
      <c r="L34" s="27"/>
      <c r="M34" s="27"/>
      <c r="N34" s="27"/>
      <c r="O34" s="27"/>
      <c r="P34" s="6"/>
      <c r="Q34" s="6"/>
      <c r="R34" s="6"/>
    </row>
    <row r="35" spans="1:18" x14ac:dyDescent="0.25">
      <c r="A35" s="6"/>
      <c r="B35" s="6"/>
      <c r="C35" s="6"/>
      <c r="D35" s="6"/>
      <c r="E35" s="35"/>
      <c r="F35" s="35"/>
      <c r="G35" s="35"/>
      <c r="H35" s="35"/>
      <c r="I35" s="35"/>
      <c r="J35" s="6"/>
      <c r="K35" s="27"/>
      <c r="L35" s="27"/>
      <c r="M35" s="27"/>
      <c r="N35" s="27"/>
      <c r="O35" s="27"/>
      <c r="P35" s="6"/>
      <c r="Q35" s="6"/>
      <c r="R35" s="6"/>
    </row>
    <row r="36" spans="1:18" x14ac:dyDescent="0.25">
      <c r="A36" s="6"/>
      <c r="B36" s="6"/>
      <c r="C36" s="6"/>
      <c r="D36" s="6"/>
      <c r="E36" s="35"/>
      <c r="F36" s="35"/>
      <c r="G36" s="35"/>
      <c r="H36" s="35"/>
      <c r="I36" s="35"/>
      <c r="J36" s="6"/>
      <c r="K36" s="27"/>
      <c r="L36" s="27"/>
      <c r="M36" s="27"/>
      <c r="N36" s="27"/>
      <c r="O36" s="27"/>
      <c r="P36" s="6"/>
      <c r="Q36" s="6"/>
      <c r="R36" s="6"/>
    </row>
    <row r="37" spans="1:18" x14ac:dyDescent="0.25">
      <c r="A37" s="6"/>
      <c r="B37" s="6"/>
      <c r="C37" s="6"/>
      <c r="D37" s="6"/>
      <c r="E37" s="35"/>
      <c r="F37" s="35"/>
      <c r="G37" s="35"/>
      <c r="H37" s="35"/>
      <c r="I37" s="35"/>
      <c r="J37" s="6"/>
      <c r="K37" s="27"/>
      <c r="L37" s="27"/>
      <c r="M37" s="27"/>
      <c r="N37" s="27"/>
      <c r="O37" s="27"/>
      <c r="P37" s="6"/>
      <c r="Q37" s="6"/>
      <c r="R37" s="6"/>
    </row>
    <row r="38" spans="1:18" x14ac:dyDescent="0.25">
      <c r="A38" s="6"/>
      <c r="B38" s="6"/>
      <c r="C38" s="6"/>
      <c r="D38" s="6"/>
      <c r="E38" s="35"/>
      <c r="F38" s="35"/>
      <c r="G38" s="35"/>
      <c r="H38" s="35"/>
      <c r="I38" s="35"/>
      <c r="J38" s="6"/>
      <c r="K38" s="27"/>
      <c r="L38" s="27"/>
      <c r="M38" s="27"/>
      <c r="N38" s="27"/>
      <c r="O38" s="27"/>
      <c r="P38" s="6"/>
      <c r="Q38" s="6"/>
      <c r="R38" s="6"/>
    </row>
    <row r="39" spans="1:18" x14ac:dyDescent="0.25">
      <c r="A39" s="6"/>
      <c r="B39" s="6"/>
      <c r="C39" s="6"/>
      <c r="D39" s="6"/>
      <c r="E39" s="35"/>
      <c r="F39" s="35"/>
      <c r="G39" s="35"/>
      <c r="H39" s="35"/>
      <c r="I39" s="35"/>
      <c r="J39" s="6"/>
      <c r="K39" s="27"/>
      <c r="L39" s="27"/>
      <c r="M39" s="27"/>
      <c r="N39" s="27"/>
      <c r="O39" s="27"/>
      <c r="P39" s="6"/>
      <c r="Q39" s="6"/>
      <c r="R39" s="6"/>
    </row>
    <row r="40" spans="1:18" x14ac:dyDescent="0.25">
      <c r="A40" s="6"/>
      <c r="B40" s="6"/>
      <c r="C40" s="6"/>
      <c r="D40" s="6"/>
      <c r="E40" s="35"/>
      <c r="F40" s="35"/>
      <c r="G40" s="35"/>
      <c r="H40" s="35"/>
      <c r="I40" s="35"/>
      <c r="J40" s="6"/>
      <c r="K40" s="27"/>
      <c r="L40" s="27"/>
      <c r="M40" s="27"/>
      <c r="N40" s="27"/>
      <c r="O40" s="27"/>
      <c r="P40" s="6"/>
      <c r="Q40" s="6"/>
      <c r="R40" s="6"/>
    </row>
    <row r="41" spans="1:18" x14ac:dyDescent="0.25">
      <c r="A41" s="6"/>
      <c r="B41" s="6"/>
      <c r="C41" s="6"/>
      <c r="D41" s="6"/>
      <c r="E41" s="35"/>
      <c r="F41" s="35"/>
      <c r="G41" s="35"/>
      <c r="H41" s="35"/>
      <c r="I41" s="35"/>
      <c r="J41" s="6"/>
      <c r="K41" s="27"/>
      <c r="L41" s="27"/>
      <c r="M41" s="27"/>
      <c r="N41" s="27"/>
      <c r="O41" s="27"/>
      <c r="P41" s="6"/>
      <c r="Q41" s="6"/>
      <c r="R41" s="6"/>
    </row>
    <row r="42" spans="1:18" x14ac:dyDescent="0.25">
      <c r="A42" s="6"/>
      <c r="B42" s="6"/>
      <c r="C42" s="6"/>
      <c r="D42" s="6"/>
      <c r="E42" s="35"/>
      <c r="F42" s="35"/>
      <c r="G42" s="35"/>
      <c r="H42" s="35"/>
      <c r="I42" s="35"/>
      <c r="J42" s="6"/>
      <c r="K42" s="27"/>
      <c r="L42" s="27"/>
      <c r="M42" s="27"/>
      <c r="N42" s="27"/>
      <c r="O42" s="27"/>
      <c r="P42" s="6"/>
      <c r="Q42" s="6"/>
      <c r="R42" s="6"/>
    </row>
    <row r="43" spans="1:18" x14ac:dyDescent="0.25">
      <c r="A43" s="6"/>
      <c r="B43" s="6"/>
      <c r="C43" s="6"/>
      <c r="D43" s="6"/>
      <c r="E43" s="35"/>
      <c r="F43" s="35"/>
      <c r="G43" s="35"/>
      <c r="H43" s="35"/>
      <c r="I43" s="35"/>
      <c r="J43" s="6"/>
      <c r="K43" s="27"/>
      <c r="L43" s="27"/>
      <c r="M43" s="27"/>
      <c r="N43" s="27"/>
      <c r="O43" s="27"/>
      <c r="P43" s="6"/>
      <c r="Q43" s="6"/>
      <c r="R43" s="6"/>
    </row>
    <row r="44" spans="1:18" x14ac:dyDescent="0.25">
      <c r="A44" s="6"/>
      <c r="B44" s="6"/>
      <c r="C44" s="6"/>
      <c r="D44" s="6"/>
      <c r="E44" s="35"/>
      <c r="F44" s="35"/>
      <c r="G44" s="35"/>
      <c r="H44" s="35"/>
      <c r="I44" s="35"/>
      <c r="J44" s="6"/>
      <c r="K44" s="27"/>
      <c r="L44" s="27"/>
      <c r="M44" s="27"/>
      <c r="N44" s="27"/>
      <c r="O44" s="27"/>
      <c r="P44" s="6"/>
      <c r="Q44" s="6"/>
      <c r="R44" s="6"/>
    </row>
    <row r="45" spans="1:18" x14ac:dyDescent="0.25">
      <c r="A45" s="6"/>
      <c r="B45" s="6"/>
      <c r="C45" s="6"/>
      <c r="D45" s="6"/>
      <c r="E45" s="35"/>
      <c r="F45" s="35"/>
      <c r="G45" s="35"/>
      <c r="H45" s="35"/>
      <c r="I45" s="35"/>
      <c r="J45" s="6"/>
      <c r="K45" s="27"/>
      <c r="L45" s="27"/>
      <c r="M45" s="27"/>
      <c r="N45" s="27"/>
      <c r="O45" s="27"/>
      <c r="P45" s="6"/>
      <c r="Q45" s="6"/>
      <c r="R45" s="6"/>
    </row>
    <row r="46" spans="1:18" x14ac:dyDescent="0.25">
      <c r="A46" s="6"/>
      <c r="B46" s="6"/>
      <c r="C46" s="6"/>
      <c r="D46" s="6"/>
      <c r="E46" s="35"/>
      <c r="F46" s="35"/>
      <c r="G46" s="35"/>
      <c r="H46" s="35"/>
      <c r="I46" s="35"/>
      <c r="J46" s="6"/>
      <c r="K46" s="27"/>
      <c r="L46" s="27"/>
      <c r="M46" s="27"/>
      <c r="N46" s="27"/>
      <c r="O46" s="27"/>
      <c r="P46" s="6"/>
      <c r="Q46" s="6"/>
      <c r="R46" s="6"/>
    </row>
    <row r="47" spans="1:18" x14ac:dyDescent="0.25">
      <c r="A47" s="6"/>
      <c r="B47" s="6"/>
      <c r="C47" s="6"/>
      <c r="D47" s="6"/>
      <c r="E47" s="35"/>
      <c r="F47" s="35"/>
      <c r="G47" s="35"/>
      <c r="H47" s="35"/>
      <c r="I47" s="35"/>
      <c r="J47" s="6"/>
      <c r="K47" s="27"/>
      <c r="L47" s="27"/>
      <c r="M47" s="27"/>
      <c r="N47" s="27"/>
      <c r="O47" s="27"/>
      <c r="P47" s="6"/>
      <c r="Q47" s="6"/>
      <c r="R47" s="6"/>
    </row>
    <row r="48" spans="1:18" x14ac:dyDescent="0.25">
      <c r="A48" s="6"/>
      <c r="B48" s="6"/>
      <c r="C48" s="6"/>
      <c r="D48" s="6"/>
      <c r="E48" s="35"/>
      <c r="F48" s="35"/>
      <c r="G48" s="35"/>
      <c r="H48" s="35"/>
      <c r="I48" s="35"/>
      <c r="J48" s="6"/>
      <c r="K48" s="27"/>
      <c r="L48" s="27"/>
      <c r="M48" s="27"/>
      <c r="N48" s="27"/>
      <c r="O48" s="27"/>
      <c r="P48" s="6"/>
      <c r="Q48" s="6"/>
      <c r="R48" s="6"/>
    </row>
    <row r="49" spans="1:19" x14ac:dyDescent="0.25">
      <c r="A49" s="6"/>
      <c r="B49" s="6"/>
      <c r="C49" s="6"/>
      <c r="D49" s="6"/>
      <c r="E49" s="35"/>
      <c r="F49" s="35"/>
      <c r="G49" s="35"/>
      <c r="H49" s="35"/>
      <c r="I49" s="35"/>
      <c r="J49" s="6"/>
      <c r="K49" s="27"/>
      <c r="L49" s="27"/>
      <c r="M49" s="27"/>
      <c r="N49" s="27"/>
      <c r="O49" s="27"/>
      <c r="P49" s="6"/>
      <c r="Q49" s="6"/>
      <c r="R49" s="6"/>
    </row>
    <row r="50" spans="1:19" x14ac:dyDescent="0.25">
      <c r="A50" s="6"/>
      <c r="B50" s="6"/>
      <c r="C50" s="6"/>
      <c r="D50" s="6"/>
      <c r="E50" s="35"/>
      <c r="F50" s="35"/>
      <c r="G50" s="35"/>
      <c r="H50" s="35"/>
      <c r="I50" s="35"/>
      <c r="J50" s="6"/>
      <c r="K50" s="27"/>
      <c r="L50" s="27"/>
      <c r="M50" s="27"/>
      <c r="N50" s="27"/>
      <c r="O50" s="27"/>
      <c r="P50" s="6"/>
      <c r="Q50" s="6"/>
      <c r="R50" s="6"/>
    </row>
    <row r="51" spans="1:19" x14ac:dyDescent="0.25">
      <c r="A51" s="6"/>
      <c r="B51" s="6"/>
      <c r="C51" s="6"/>
      <c r="D51" s="6"/>
      <c r="E51" s="35"/>
      <c r="F51" s="35"/>
      <c r="G51" s="35"/>
      <c r="H51" s="35"/>
      <c r="I51" s="35"/>
      <c r="J51" s="6"/>
      <c r="K51" s="27"/>
      <c r="L51" s="27"/>
      <c r="M51" s="27"/>
      <c r="N51" s="27"/>
      <c r="O51" s="27"/>
      <c r="P51" s="6"/>
      <c r="Q51" s="6"/>
      <c r="R51" s="6"/>
      <c r="S51" s="6"/>
    </row>
    <row r="52" spans="1:19" x14ac:dyDescent="0.25">
      <c r="A52" s="6"/>
      <c r="B52" s="6"/>
      <c r="C52" s="6"/>
      <c r="D52" s="6"/>
      <c r="E52" s="35"/>
      <c r="F52" s="35"/>
      <c r="G52" s="35"/>
      <c r="H52" s="35"/>
      <c r="I52" s="35"/>
      <c r="J52" s="6"/>
      <c r="K52" s="27"/>
      <c r="L52" s="27"/>
      <c r="M52" s="27"/>
      <c r="N52" s="27"/>
      <c r="O52" s="27"/>
      <c r="P52" s="6"/>
      <c r="Q52" s="6"/>
      <c r="R52" s="6"/>
      <c r="S52" s="6"/>
    </row>
    <row r="53" spans="1:19" x14ac:dyDescent="0.25">
      <c r="A53" s="6"/>
      <c r="B53" s="6"/>
      <c r="C53" s="6"/>
      <c r="D53" s="6"/>
      <c r="E53" s="35"/>
      <c r="F53" s="35"/>
      <c r="G53" s="35"/>
      <c r="H53" s="35"/>
      <c r="I53" s="35"/>
      <c r="J53" s="6"/>
      <c r="K53" s="27"/>
      <c r="L53" s="27"/>
      <c r="M53" s="27"/>
      <c r="N53" s="27"/>
      <c r="O53" s="27"/>
      <c r="P53" s="6"/>
      <c r="Q53" s="6"/>
      <c r="R53" s="6"/>
      <c r="S53" s="6"/>
    </row>
    <row r="54" spans="1:19" x14ac:dyDescent="0.25">
      <c r="A54" s="6"/>
      <c r="B54" s="6"/>
      <c r="C54" s="6"/>
      <c r="D54" s="6"/>
      <c r="E54" s="35"/>
      <c r="F54" s="35"/>
      <c r="G54" s="35"/>
      <c r="H54" s="35"/>
      <c r="I54" s="35"/>
      <c r="J54" s="6"/>
      <c r="K54" s="27"/>
      <c r="L54" s="27"/>
      <c r="M54" s="27"/>
      <c r="N54" s="27"/>
      <c r="O54" s="27"/>
      <c r="P54" s="6"/>
      <c r="Q54" s="6"/>
      <c r="R54" s="6"/>
      <c r="S54" s="6"/>
    </row>
    <row r="55" spans="1:19" x14ac:dyDescent="0.25">
      <c r="A55" s="6"/>
      <c r="B55" s="6"/>
      <c r="C55" s="6"/>
      <c r="D55" s="6"/>
      <c r="E55" s="35"/>
      <c r="F55" s="35"/>
      <c r="G55" s="35"/>
      <c r="H55" s="35"/>
      <c r="I55" s="35"/>
      <c r="J55" s="6"/>
      <c r="K55" s="27"/>
      <c r="L55" s="27"/>
      <c r="M55" s="27"/>
      <c r="N55" s="27"/>
      <c r="O55" s="27"/>
      <c r="P55" s="6"/>
      <c r="Q55" s="6"/>
      <c r="R55" s="6"/>
      <c r="S55" s="6"/>
    </row>
    <row r="56" spans="1:19" x14ac:dyDescent="0.25">
      <c r="A56" s="6"/>
      <c r="B56" s="6"/>
      <c r="C56" s="6"/>
      <c r="D56" s="6"/>
      <c r="E56" s="35"/>
      <c r="F56" s="35"/>
      <c r="G56" s="35"/>
      <c r="H56" s="35"/>
      <c r="I56" s="35"/>
      <c r="J56" s="6"/>
      <c r="K56" s="27"/>
      <c r="L56" s="27"/>
      <c r="M56" s="27"/>
      <c r="N56" s="27"/>
      <c r="O56" s="27"/>
      <c r="P56" s="6"/>
      <c r="Q56" s="6"/>
      <c r="R56" s="6"/>
      <c r="S56" s="6"/>
    </row>
    <row r="57" spans="1:19" x14ac:dyDescent="0.25">
      <c r="A57" s="6"/>
      <c r="B57" s="6"/>
      <c r="C57" s="6"/>
      <c r="D57" s="6"/>
      <c r="E57" s="35"/>
      <c r="F57" s="35"/>
      <c r="G57" s="35"/>
      <c r="H57" s="35"/>
      <c r="I57" s="35"/>
      <c r="J57" s="6"/>
      <c r="K57" s="27"/>
      <c r="L57" s="27"/>
      <c r="M57" s="27"/>
      <c r="N57" s="27"/>
      <c r="O57" s="27"/>
      <c r="P57" s="6"/>
      <c r="Q57" s="6"/>
      <c r="R57" s="6"/>
      <c r="S57" s="6"/>
    </row>
    <row r="58" spans="1:19" x14ac:dyDescent="0.25">
      <c r="A58" s="6"/>
      <c r="B58" s="6"/>
      <c r="C58" s="6"/>
      <c r="D58" s="6"/>
      <c r="E58" s="35"/>
      <c r="F58" s="35"/>
      <c r="G58" s="35"/>
      <c r="H58" s="35"/>
      <c r="I58" s="35"/>
      <c r="J58" s="6"/>
      <c r="K58" s="27"/>
      <c r="L58" s="27"/>
      <c r="M58" s="27"/>
      <c r="N58" s="27"/>
      <c r="O58" s="27"/>
      <c r="P58" s="6"/>
      <c r="Q58" s="6"/>
      <c r="R58" s="6"/>
      <c r="S58" s="6"/>
    </row>
    <row r="59" spans="1:19" x14ac:dyDescent="0.25">
      <c r="A59" s="6"/>
      <c r="B59" s="6"/>
      <c r="C59" s="6"/>
      <c r="D59" s="6"/>
      <c r="E59" s="35"/>
      <c r="F59" s="35"/>
      <c r="G59" s="35"/>
      <c r="H59" s="35"/>
      <c r="I59" s="35"/>
      <c r="J59" s="6"/>
      <c r="K59" s="27"/>
      <c r="L59" s="27"/>
      <c r="M59" s="27"/>
      <c r="N59" s="27"/>
      <c r="O59" s="27"/>
      <c r="P59" s="6"/>
      <c r="Q59" s="6"/>
      <c r="R59" s="6"/>
      <c r="S59" s="6"/>
    </row>
    <row r="60" spans="1:19" x14ac:dyDescent="0.25">
      <c r="A60" s="6"/>
      <c r="B60" s="6"/>
      <c r="C60" s="6"/>
      <c r="D60" s="6"/>
      <c r="E60" s="35"/>
      <c r="F60" s="35"/>
      <c r="G60" s="35"/>
      <c r="H60" s="35"/>
      <c r="I60" s="35"/>
      <c r="J60" s="6"/>
      <c r="K60" s="27"/>
      <c r="L60" s="27"/>
      <c r="M60" s="27"/>
      <c r="N60" s="27"/>
      <c r="O60" s="27"/>
      <c r="P60" s="6"/>
      <c r="Q60" s="6"/>
      <c r="R60" s="6"/>
      <c r="S60" s="6"/>
    </row>
    <row r="61" spans="1:19" x14ac:dyDescent="0.25">
      <c r="B61" s="6"/>
      <c r="C61" s="6"/>
      <c r="D61" s="6"/>
      <c r="E61" s="6"/>
      <c r="F61" s="6"/>
      <c r="G61" s="6"/>
      <c r="H61" s="6"/>
      <c r="I61" s="6"/>
      <c r="J61" s="6"/>
      <c r="K61" s="6"/>
      <c r="L61" s="6"/>
      <c r="M61" s="6"/>
      <c r="N61" s="6"/>
      <c r="O61" s="6"/>
      <c r="P61" s="6"/>
      <c r="Q61" s="6"/>
      <c r="R61" s="6"/>
      <c r="S61" s="6"/>
    </row>
    <row r="62" spans="1:19" ht="13" x14ac:dyDescent="0.3">
      <c r="A62" s="1"/>
      <c r="B62" s="23"/>
      <c r="C62" s="23"/>
      <c r="D62" s="23"/>
      <c r="E62" s="23"/>
      <c r="F62" s="23"/>
      <c r="G62" s="6"/>
      <c r="H62" s="21"/>
      <c r="I62" s="21"/>
      <c r="J62" s="22"/>
      <c r="K62" s="21"/>
      <c r="L62" s="21"/>
      <c r="M62" s="6"/>
      <c r="N62" s="20"/>
      <c r="O62" s="20"/>
      <c r="P62" s="20"/>
      <c r="Q62" s="20"/>
      <c r="R62" s="20"/>
      <c r="S62" s="6"/>
    </row>
    <row r="63" spans="1:19" x14ac:dyDescent="0.25">
      <c r="B63" s="23"/>
      <c r="C63" s="23"/>
      <c r="D63" s="23"/>
      <c r="E63" s="23"/>
      <c r="F63" s="23"/>
      <c r="G63" s="6"/>
      <c r="H63" s="21"/>
      <c r="I63" s="21"/>
      <c r="J63" s="21"/>
      <c r="K63" s="21"/>
      <c r="L63" s="21"/>
      <c r="M63" s="6"/>
      <c r="N63" s="20"/>
      <c r="O63" s="20"/>
      <c r="P63" s="33"/>
      <c r="Q63" s="20"/>
      <c r="R63" s="20"/>
      <c r="S63" s="6"/>
    </row>
    <row r="64" spans="1:19" x14ac:dyDescent="0.25">
      <c r="B64" s="23"/>
      <c r="C64" s="23"/>
      <c r="D64" s="23"/>
      <c r="E64" s="23"/>
      <c r="F64" s="23"/>
      <c r="G64" s="6"/>
      <c r="H64" s="21"/>
      <c r="I64" s="21"/>
      <c r="J64" s="21"/>
      <c r="K64" s="21"/>
      <c r="L64" s="21"/>
      <c r="M64" s="6"/>
      <c r="N64" s="20"/>
      <c r="O64" s="20"/>
      <c r="P64" s="33"/>
      <c r="Q64" s="20"/>
      <c r="R64" s="20"/>
      <c r="S64" s="6"/>
    </row>
    <row r="65" spans="2:19" x14ac:dyDescent="0.25">
      <c r="B65" s="23"/>
      <c r="C65" s="23"/>
      <c r="D65" s="23"/>
      <c r="E65" s="23"/>
      <c r="F65" s="23"/>
      <c r="G65" s="6"/>
      <c r="H65" s="21"/>
      <c r="I65" s="21"/>
      <c r="J65" s="21"/>
      <c r="K65" s="21"/>
      <c r="L65" s="21"/>
      <c r="M65" s="6"/>
      <c r="N65" s="20"/>
      <c r="O65" s="20"/>
      <c r="P65" s="33"/>
      <c r="Q65" s="20"/>
      <c r="R65" s="20"/>
      <c r="S65" s="6"/>
    </row>
    <row r="66" spans="2:19" x14ac:dyDescent="0.25">
      <c r="B66" s="23"/>
      <c r="C66" s="23"/>
      <c r="D66" s="23"/>
      <c r="E66" s="23"/>
      <c r="F66" s="23"/>
      <c r="G66" s="6"/>
      <c r="H66" s="21"/>
      <c r="I66" s="21"/>
      <c r="J66" s="21"/>
      <c r="K66" s="21"/>
      <c r="L66" s="21"/>
      <c r="M66" s="6"/>
      <c r="N66" s="20"/>
      <c r="O66" s="20"/>
      <c r="P66" s="33"/>
      <c r="Q66" s="20"/>
      <c r="R66" s="20"/>
      <c r="S66" s="6"/>
    </row>
    <row r="67" spans="2:19" x14ac:dyDescent="0.25">
      <c r="B67" s="23"/>
      <c r="C67" s="23"/>
      <c r="D67" s="23"/>
      <c r="E67" s="23"/>
      <c r="F67" s="23"/>
      <c r="G67" s="6"/>
      <c r="H67" s="21"/>
      <c r="I67" s="21"/>
      <c r="J67" s="21"/>
      <c r="K67" s="21"/>
      <c r="L67" s="21"/>
      <c r="M67" s="6"/>
      <c r="N67" s="20"/>
      <c r="O67" s="20"/>
      <c r="P67" s="20"/>
      <c r="Q67" s="20"/>
      <c r="R67" s="20"/>
      <c r="S67" s="6"/>
    </row>
    <row r="68" spans="2:19" x14ac:dyDescent="0.25">
      <c r="B68" s="23"/>
      <c r="C68" s="23"/>
      <c r="D68" s="23"/>
      <c r="E68" s="23"/>
      <c r="F68" s="23"/>
      <c r="G68" s="6"/>
      <c r="H68" s="21"/>
      <c r="I68" s="21"/>
      <c r="J68" s="21"/>
      <c r="K68" s="21"/>
      <c r="L68" s="21"/>
      <c r="M68" s="6"/>
      <c r="N68" s="20"/>
      <c r="O68" s="20"/>
      <c r="P68" s="20"/>
      <c r="Q68" s="20"/>
      <c r="R68" s="20"/>
      <c r="S68" s="6"/>
    </row>
    <row r="69" spans="2:19" x14ac:dyDescent="0.25">
      <c r="B69" s="23"/>
      <c r="C69" s="23"/>
      <c r="D69" s="23"/>
      <c r="E69" s="23"/>
      <c r="F69" s="23"/>
      <c r="G69" s="6"/>
      <c r="H69" s="21"/>
      <c r="I69" s="21"/>
      <c r="J69" s="21"/>
      <c r="K69" s="21"/>
      <c r="L69" s="21"/>
      <c r="M69" s="6"/>
      <c r="N69" s="20"/>
      <c r="O69" s="20"/>
      <c r="P69" s="20"/>
      <c r="Q69" s="20"/>
      <c r="R69" s="20"/>
      <c r="S69" s="6"/>
    </row>
    <row r="70" spans="2:19" x14ac:dyDescent="0.25">
      <c r="B70" s="23"/>
      <c r="C70" s="23"/>
      <c r="D70" s="23"/>
      <c r="E70" s="23"/>
      <c r="F70" s="23"/>
      <c r="G70" s="6"/>
      <c r="H70" s="21"/>
      <c r="I70" s="21"/>
      <c r="J70" s="21"/>
      <c r="K70" s="21"/>
      <c r="L70" s="21"/>
      <c r="M70" s="6"/>
      <c r="N70" s="20"/>
      <c r="O70" s="20"/>
      <c r="P70" s="20"/>
      <c r="Q70" s="20"/>
      <c r="R70" s="20"/>
      <c r="S70" s="6"/>
    </row>
    <row r="71" spans="2:19" x14ac:dyDescent="0.25">
      <c r="B71" s="23"/>
      <c r="C71" s="23"/>
      <c r="D71" s="23"/>
      <c r="E71" s="23"/>
      <c r="F71" s="23"/>
      <c r="G71" s="6"/>
      <c r="H71" s="21"/>
      <c r="I71" s="21"/>
      <c r="J71" s="21"/>
      <c r="K71" s="21"/>
      <c r="L71" s="21"/>
      <c r="M71" s="6"/>
      <c r="N71" s="20"/>
      <c r="O71" s="20"/>
      <c r="P71" s="20"/>
      <c r="Q71" s="20"/>
      <c r="R71" s="20"/>
      <c r="S71" s="6"/>
    </row>
    <row r="72" spans="2:19" x14ac:dyDescent="0.25">
      <c r="B72" s="23"/>
      <c r="C72" s="23"/>
      <c r="D72" s="23"/>
      <c r="E72" s="23"/>
      <c r="F72" s="23"/>
      <c r="G72" s="6"/>
      <c r="H72" s="21"/>
      <c r="I72" s="21"/>
      <c r="J72" s="21"/>
      <c r="K72" s="21"/>
      <c r="L72" s="21"/>
      <c r="M72" s="6"/>
      <c r="N72" s="20"/>
      <c r="O72" s="20"/>
      <c r="P72" s="20"/>
      <c r="Q72" s="20"/>
      <c r="R72" s="20"/>
      <c r="S72" s="6"/>
    </row>
    <row r="73" spans="2:19" x14ac:dyDescent="0.25">
      <c r="B73" s="23"/>
      <c r="C73" s="23"/>
      <c r="D73" s="23"/>
      <c r="E73" s="23"/>
      <c r="F73" s="23"/>
      <c r="G73" s="6"/>
      <c r="H73" s="21"/>
      <c r="I73" s="21"/>
      <c r="J73" s="21"/>
      <c r="K73" s="21"/>
      <c r="L73" s="21"/>
      <c r="M73" s="6"/>
      <c r="N73" s="20"/>
      <c r="O73" s="20"/>
      <c r="P73" s="20"/>
      <c r="Q73" s="20"/>
      <c r="R73" s="20"/>
      <c r="S73" s="6"/>
    </row>
    <row r="74" spans="2:19" x14ac:dyDescent="0.25">
      <c r="B74" s="23"/>
      <c r="C74" s="23"/>
      <c r="D74" s="23"/>
      <c r="E74" s="23"/>
      <c r="F74" s="23"/>
      <c r="G74" s="6"/>
      <c r="H74" s="21"/>
      <c r="I74" s="21"/>
      <c r="J74" s="21"/>
      <c r="K74" s="21"/>
      <c r="L74" s="21"/>
      <c r="M74" s="6"/>
      <c r="N74" s="20"/>
      <c r="O74" s="20"/>
      <c r="P74" s="20"/>
      <c r="Q74" s="20"/>
      <c r="R74" s="20"/>
      <c r="S74" s="6"/>
    </row>
    <row r="75" spans="2:19" x14ac:dyDescent="0.25">
      <c r="B75" s="23"/>
      <c r="C75" s="23"/>
      <c r="D75" s="23"/>
      <c r="E75" s="23"/>
      <c r="F75" s="23"/>
      <c r="G75" s="6"/>
      <c r="H75" s="21"/>
      <c r="I75" s="21"/>
      <c r="J75" s="21"/>
      <c r="K75" s="21"/>
      <c r="L75" s="21"/>
      <c r="M75" s="6"/>
      <c r="N75" s="20"/>
      <c r="O75" s="20"/>
      <c r="P75" s="20"/>
      <c r="Q75" s="20"/>
      <c r="R75" s="20"/>
      <c r="S75" s="6"/>
    </row>
    <row r="76" spans="2:19" x14ac:dyDescent="0.25">
      <c r="B76" s="23"/>
      <c r="C76" s="23"/>
      <c r="D76" s="23"/>
      <c r="E76" s="23"/>
      <c r="F76" s="23"/>
      <c r="G76" s="6"/>
      <c r="H76" s="21"/>
      <c r="I76" s="21"/>
      <c r="J76" s="21"/>
      <c r="K76" s="21"/>
      <c r="L76" s="21"/>
      <c r="M76" s="6"/>
      <c r="N76" s="20"/>
      <c r="O76" s="20"/>
      <c r="P76" s="20"/>
      <c r="Q76" s="20"/>
      <c r="R76" s="20"/>
      <c r="S76" s="6"/>
    </row>
    <row r="77" spans="2:19" x14ac:dyDescent="0.25">
      <c r="B77" s="23"/>
      <c r="C77" s="23"/>
      <c r="D77" s="23"/>
      <c r="E77" s="23"/>
      <c r="F77" s="23"/>
      <c r="G77" s="6"/>
      <c r="H77" s="21"/>
      <c r="I77" s="21"/>
      <c r="J77" s="21"/>
      <c r="K77" s="21"/>
      <c r="L77" s="21"/>
      <c r="M77" s="6"/>
      <c r="N77" s="20"/>
      <c r="O77" s="20"/>
      <c r="P77" s="20"/>
      <c r="Q77" s="20"/>
      <c r="R77" s="20"/>
      <c r="S77" s="6"/>
    </row>
    <row r="78" spans="2:19" x14ac:dyDescent="0.25">
      <c r="B78" s="23"/>
      <c r="C78" s="23"/>
      <c r="D78" s="23"/>
      <c r="E78" s="23"/>
      <c r="F78" s="23"/>
      <c r="G78" s="6"/>
      <c r="H78" s="21"/>
      <c r="I78" s="21"/>
      <c r="J78" s="21"/>
      <c r="K78" s="21"/>
      <c r="L78" s="21"/>
      <c r="M78" s="6"/>
      <c r="N78" s="20"/>
      <c r="O78" s="20"/>
      <c r="P78" s="20"/>
      <c r="Q78" s="20"/>
      <c r="R78" s="20"/>
      <c r="S78" s="6"/>
    </row>
    <row r="79" spans="2:19" x14ac:dyDescent="0.25">
      <c r="B79" s="23"/>
      <c r="C79" s="23"/>
      <c r="D79" s="23"/>
      <c r="E79" s="23"/>
      <c r="F79" s="23"/>
      <c r="G79" s="6"/>
      <c r="H79" s="21"/>
      <c r="I79" s="21"/>
      <c r="J79" s="21"/>
      <c r="K79" s="21"/>
      <c r="L79" s="21"/>
      <c r="M79" s="6"/>
      <c r="N79" s="20"/>
      <c r="O79" s="20"/>
      <c r="P79" s="20"/>
      <c r="Q79" s="20"/>
      <c r="R79" s="20"/>
      <c r="S79" s="6"/>
    </row>
    <row r="80" spans="2:19" ht="20" x14ac:dyDescent="0.4">
      <c r="B80" s="23"/>
      <c r="C80" s="23"/>
      <c r="D80" s="72" t="s">
        <v>145</v>
      </c>
      <c r="E80" s="23"/>
      <c r="F80" s="23"/>
      <c r="G80" s="6"/>
      <c r="H80" s="21"/>
      <c r="I80" s="21"/>
      <c r="J80" s="74" t="s">
        <v>145</v>
      </c>
      <c r="K80" s="21"/>
      <c r="L80" s="21"/>
      <c r="M80" s="6"/>
      <c r="N80" s="20"/>
      <c r="O80" s="20"/>
      <c r="P80" s="75" t="s">
        <v>145</v>
      </c>
      <c r="Q80" s="20"/>
      <c r="R80" s="20"/>
      <c r="S80" s="6"/>
    </row>
    <row r="81" spans="1:19" ht="20" x14ac:dyDescent="0.4">
      <c r="B81" s="68"/>
      <c r="C81" s="68"/>
      <c r="D81" s="72" t="e">
        <f>INDEX(Calculations!F7:F11,MATCH(1,Calculations!E7:E11,0))</f>
        <v>#N/A</v>
      </c>
      <c r="E81" s="68"/>
      <c r="F81" s="68"/>
      <c r="G81" s="6"/>
      <c r="H81" s="69"/>
      <c r="I81" s="69"/>
      <c r="J81" s="74" t="e">
        <f>INDEX(Calculations!H7:H11,MATCH(1,Calculations!E7:E11,0))</f>
        <v>#N/A</v>
      </c>
      <c r="K81" s="69"/>
      <c r="L81" s="69"/>
      <c r="M81" s="6"/>
      <c r="N81" s="70"/>
      <c r="O81" s="70"/>
      <c r="P81" s="75">
        <f>ROUNDUP(INDEX(Calculations!G35:G43,MATCH(P106,Calculations!B35:B43,0)),0)</f>
        <v>0</v>
      </c>
      <c r="Q81" s="70"/>
      <c r="R81" s="70"/>
      <c r="S81" s="6"/>
    </row>
    <row r="82" spans="1:19" ht="29.25" customHeight="1" x14ac:dyDescent="0.25">
      <c r="B82" s="118" t="str">
        <f>'Information Page'!B18</f>
        <v>Clearview® Scent-Trific™ Tabs</v>
      </c>
      <c r="C82" s="118"/>
      <c r="D82" s="118"/>
      <c r="E82" s="118"/>
      <c r="F82" s="118"/>
      <c r="G82" s="6"/>
      <c r="H82" s="117" t="str">
        <f>CONCATENATE(J105," ",J106)</f>
        <v>Bags Clearview® Shimmer-N' Shock</v>
      </c>
      <c r="I82" s="117"/>
      <c r="J82" s="117"/>
      <c r="K82" s="117"/>
      <c r="L82" s="117"/>
      <c r="M82" s="6"/>
      <c r="N82" s="111" t="str">
        <f>CONCATENATE("Ounces of ",P106)</f>
        <v>Ounces of Clearview® Poly Power 60</v>
      </c>
      <c r="O82" s="111"/>
      <c r="P82" s="111"/>
      <c r="Q82" s="111"/>
      <c r="R82" s="111"/>
      <c r="S82" s="6"/>
    </row>
    <row r="83" spans="1:19" ht="15" customHeight="1" x14ac:dyDescent="0.25">
      <c r="B83" s="118"/>
      <c r="C83" s="118"/>
      <c r="D83" s="118"/>
      <c r="E83" s="118"/>
      <c r="F83" s="118"/>
      <c r="G83" s="6"/>
      <c r="H83" s="117"/>
      <c r="I83" s="117"/>
      <c r="J83" s="117"/>
      <c r="K83" s="117"/>
      <c r="L83" s="117"/>
      <c r="M83" s="6"/>
      <c r="N83" s="111"/>
      <c r="O83" s="111"/>
      <c r="P83" s="111"/>
      <c r="Q83" s="111"/>
      <c r="R83" s="111"/>
      <c r="S83" s="6"/>
    </row>
    <row r="84" spans="1:19" ht="7.5" customHeight="1" x14ac:dyDescent="0.35">
      <c r="B84" s="23"/>
      <c r="C84" s="23"/>
      <c r="D84" s="23"/>
      <c r="E84" s="23"/>
      <c r="F84" s="34"/>
      <c r="G84" s="6"/>
      <c r="H84" s="69"/>
      <c r="I84" s="69"/>
      <c r="J84" s="69"/>
      <c r="K84" s="69"/>
      <c r="L84" s="69"/>
      <c r="M84" s="6"/>
      <c r="N84" s="70"/>
      <c r="O84" s="70"/>
      <c r="P84" s="70"/>
      <c r="Q84" s="70"/>
      <c r="R84" s="70"/>
      <c r="S84" s="6"/>
    </row>
    <row r="85" spans="1:19" ht="15" customHeight="1" x14ac:dyDescent="0.25">
      <c r="B85" s="116" t="s">
        <v>106</v>
      </c>
      <c r="C85" s="116"/>
      <c r="D85" s="116"/>
      <c r="E85" s="116"/>
      <c r="F85" s="116"/>
      <c r="G85" s="6"/>
      <c r="H85" s="119" t="str">
        <f>CONCATENATE("To the pool every ",J108," ","night.  Allow the pool to run through the night.  Please remember to remove any covers from the pool for the process.")</f>
        <v>To the pool every Monday night.  Allow the pool to run through the night.  Please remember to remove any covers from the pool for the process.</v>
      </c>
      <c r="I85" s="119"/>
      <c r="J85" s="119"/>
      <c r="K85" s="119"/>
      <c r="L85" s="119"/>
      <c r="M85" s="6"/>
      <c r="N85" s="112" t="str">
        <f>CONCATENATE("To the pool every ",P108," morning.  The pool may be used 15 minutes after addition of the algaecide.")</f>
        <v>To the pool every Tuesday morning.  The pool may be used 15 minutes after addition of the algaecide.</v>
      </c>
      <c r="O85" s="112"/>
      <c r="P85" s="112"/>
      <c r="Q85" s="112"/>
      <c r="R85" s="112"/>
      <c r="S85" s="6"/>
    </row>
    <row r="86" spans="1:19" ht="15" customHeight="1" x14ac:dyDescent="0.25">
      <c r="B86" s="116"/>
      <c r="C86" s="116"/>
      <c r="D86" s="116"/>
      <c r="E86" s="116"/>
      <c r="F86" s="116"/>
      <c r="G86" s="6"/>
      <c r="H86" s="119"/>
      <c r="I86" s="119"/>
      <c r="J86" s="119"/>
      <c r="K86" s="119"/>
      <c r="L86" s="119"/>
      <c r="M86" s="6"/>
      <c r="N86" s="112"/>
      <c r="O86" s="112"/>
      <c r="P86" s="112"/>
      <c r="Q86" s="112"/>
      <c r="R86" s="112"/>
      <c r="S86" s="6"/>
    </row>
    <row r="87" spans="1:19" ht="15" customHeight="1" x14ac:dyDescent="0.25">
      <c r="B87" s="116"/>
      <c r="C87" s="116"/>
      <c r="D87" s="116"/>
      <c r="E87" s="116"/>
      <c r="F87" s="116"/>
      <c r="G87" s="6"/>
      <c r="H87" s="119"/>
      <c r="I87" s="119"/>
      <c r="J87" s="119"/>
      <c r="K87" s="119"/>
      <c r="L87" s="119"/>
      <c r="M87" s="6"/>
      <c r="N87" s="112"/>
      <c r="O87" s="112"/>
      <c r="P87" s="112"/>
      <c r="Q87" s="112"/>
      <c r="R87" s="112"/>
      <c r="S87" s="6"/>
    </row>
    <row r="88" spans="1:19" ht="15" customHeight="1" x14ac:dyDescent="0.25">
      <c r="B88" s="116"/>
      <c r="C88" s="116"/>
      <c r="D88" s="116"/>
      <c r="E88" s="116"/>
      <c r="F88" s="116"/>
      <c r="G88" s="6"/>
      <c r="H88" s="119"/>
      <c r="I88" s="119"/>
      <c r="J88" s="119"/>
      <c r="K88" s="119"/>
      <c r="L88" s="119"/>
      <c r="M88" s="6"/>
      <c r="N88" s="112"/>
      <c r="O88" s="112"/>
      <c r="P88" s="112"/>
      <c r="Q88" s="112"/>
      <c r="R88" s="112"/>
      <c r="S88" s="6"/>
    </row>
    <row r="89" spans="1:19" ht="6" customHeight="1" x14ac:dyDescent="0.25">
      <c r="B89" s="23"/>
      <c r="C89" s="23"/>
      <c r="D89" s="23"/>
      <c r="E89" s="23"/>
      <c r="F89" s="34"/>
      <c r="G89" s="6"/>
      <c r="H89" s="21"/>
      <c r="I89" s="21"/>
      <c r="J89" s="21"/>
      <c r="K89" s="21"/>
      <c r="L89" s="21"/>
      <c r="M89" s="6"/>
      <c r="N89" s="20"/>
      <c r="O89" s="20"/>
      <c r="P89" s="33"/>
      <c r="Q89" s="20"/>
      <c r="R89" s="20"/>
      <c r="S89" s="6"/>
    </row>
    <row r="90" spans="1:19" ht="17.25" customHeight="1" x14ac:dyDescent="0.25">
      <c r="B90" s="23"/>
      <c r="C90" s="23"/>
      <c r="D90" s="23"/>
      <c r="E90" s="23"/>
      <c r="F90" s="34"/>
      <c r="G90" s="7"/>
      <c r="H90" s="21"/>
      <c r="I90" s="21"/>
      <c r="J90" s="21"/>
      <c r="K90" s="21"/>
      <c r="L90" s="21"/>
      <c r="M90" s="6"/>
      <c r="N90" s="20"/>
      <c r="O90" s="20"/>
      <c r="P90" s="20"/>
      <c r="Q90" s="20"/>
      <c r="R90" s="20"/>
      <c r="S90" s="6"/>
    </row>
    <row r="91" spans="1:19" x14ac:dyDescent="0.25">
      <c r="B91" s="23"/>
      <c r="C91" s="23"/>
      <c r="D91" s="23"/>
      <c r="E91" s="23"/>
      <c r="F91" s="34"/>
      <c r="G91" s="6"/>
      <c r="H91" s="21"/>
      <c r="I91" s="21"/>
      <c r="J91" s="21"/>
      <c r="K91" s="21"/>
      <c r="L91" s="21"/>
      <c r="M91" s="6"/>
      <c r="N91" s="20"/>
      <c r="O91" s="20"/>
      <c r="P91" s="20"/>
      <c r="Q91" s="20"/>
      <c r="R91" s="20"/>
      <c r="S91" s="6"/>
    </row>
    <row r="92" spans="1:19" ht="18" x14ac:dyDescent="0.4">
      <c r="B92" s="23"/>
      <c r="C92" s="73"/>
      <c r="D92" s="78" t="e">
        <f>CONCATENATE(D104," Pounds of")</f>
        <v>#N/A</v>
      </c>
      <c r="E92" s="23"/>
      <c r="F92" s="34"/>
      <c r="G92" s="6"/>
      <c r="H92" s="21"/>
      <c r="I92" s="21"/>
      <c r="J92" s="76" t="e">
        <f>CONCATENATE(J104," ",J105)</f>
        <v>#N/A</v>
      </c>
      <c r="K92" s="21"/>
      <c r="L92" s="21"/>
      <c r="M92" s="6"/>
      <c r="N92" s="71"/>
      <c r="O92" s="71"/>
      <c r="P92" s="77" t="str">
        <f>CONCATENATE(P104," Bottle(s) of")</f>
        <v>0 Bottle(s) of</v>
      </c>
      <c r="Q92" s="20"/>
      <c r="R92" s="20"/>
      <c r="S92" s="6"/>
    </row>
    <row r="93" spans="1:19" ht="18" customHeight="1" x14ac:dyDescent="0.25">
      <c r="B93" s="114" t="str">
        <f>'Information Page'!B18</f>
        <v>Clearview® Scent-Trific™ Tabs</v>
      </c>
      <c r="C93" s="114"/>
      <c r="D93" s="114"/>
      <c r="E93" s="114"/>
      <c r="F93" s="114"/>
      <c r="G93" s="6"/>
      <c r="H93" s="113" t="str">
        <f>'Information Page'!B23</f>
        <v>Clearview® Shimmer-N' Shock</v>
      </c>
      <c r="I93" s="113"/>
      <c r="J93" s="113"/>
      <c r="K93" s="113"/>
      <c r="L93" s="113"/>
      <c r="M93" s="6"/>
      <c r="N93" s="115" t="str">
        <f>'Information Page'!B28</f>
        <v>Clearview® Poly Power 60</v>
      </c>
      <c r="O93" s="115"/>
      <c r="P93" s="115"/>
      <c r="Q93" s="115"/>
      <c r="R93" s="115"/>
      <c r="S93" s="6"/>
    </row>
    <row r="94" spans="1:19" ht="18" customHeight="1" x14ac:dyDescent="0.3">
      <c r="A94" s="5"/>
      <c r="B94" s="114"/>
      <c r="C94" s="114"/>
      <c r="D94" s="114"/>
      <c r="E94" s="114"/>
      <c r="F94" s="114"/>
      <c r="G94" s="31"/>
      <c r="H94" s="113"/>
      <c r="I94" s="113"/>
      <c r="J94" s="113"/>
      <c r="K94" s="113"/>
      <c r="L94" s="113"/>
      <c r="M94" s="6"/>
      <c r="N94" s="115"/>
      <c r="O94" s="115"/>
      <c r="P94" s="115"/>
      <c r="Q94" s="115"/>
      <c r="R94" s="115"/>
      <c r="S94" s="6"/>
    </row>
    <row r="95" spans="1:19" ht="18" customHeight="1" x14ac:dyDescent="0.3">
      <c r="A95" s="5"/>
      <c r="B95" s="114"/>
      <c r="C95" s="114"/>
      <c r="D95" s="114"/>
      <c r="E95" s="114"/>
      <c r="F95" s="114"/>
      <c r="G95" s="31"/>
      <c r="H95" s="113"/>
      <c r="I95" s="113"/>
      <c r="J95" s="113"/>
      <c r="K95" s="113"/>
      <c r="L95" s="113"/>
      <c r="M95" s="6"/>
      <c r="N95" s="115"/>
      <c r="O95" s="115"/>
      <c r="P95" s="115"/>
      <c r="Q95" s="115"/>
      <c r="R95" s="115"/>
      <c r="S95" s="6"/>
    </row>
    <row r="96" spans="1:19" x14ac:dyDescent="0.25">
      <c r="B96" s="17"/>
      <c r="C96" s="7"/>
      <c r="D96" s="7"/>
      <c r="E96" s="7"/>
      <c r="F96" s="7"/>
      <c r="G96" s="7"/>
      <c r="H96" s="7"/>
      <c r="I96" s="6"/>
      <c r="J96" s="6"/>
      <c r="K96" s="6"/>
      <c r="L96" s="6"/>
      <c r="M96" s="6"/>
      <c r="N96" s="6"/>
      <c r="O96" s="6"/>
      <c r="P96" s="6"/>
      <c r="Q96" s="6"/>
      <c r="R96" s="6"/>
      <c r="S96" s="6"/>
    </row>
    <row r="97" spans="1:19" ht="17.25" customHeight="1" x14ac:dyDescent="0.25">
      <c r="B97" s="6"/>
      <c r="C97" s="6"/>
      <c r="D97" s="6"/>
      <c r="E97" s="6"/>
      <c r="F97" s="6"/>
      <c r="G97" s="6"/>
      <c r="H97" s="6"/>
      <c r="I97" s="6"/>
      <c r="J97" s="6"/>
      <c r="K97" s="6"/>
      <c r="L97" s="6"/>
      <c r="M97" s="6"/>
      <c r="N97" s="6"/>
      <c r="O97" s="6"/>
      <c r="P97" s="6"/>
      <c r="Q97" s="6"/>
      <c r="R97" s="6"/>
      <c r="S97" s="6"/>
    </row>
    <row r="98" spans="1:19" ht="17.25" customHeight="1" x14ac:dyDescent="0.25">
      <c r="B98" s="6"/>
      <c r="C98" s="6"/>
      <c r="D98" s="6"/>
      <c r="E98" s="6"/>
      <c r="F98" s="6"/>
      <c r="G98" s="6"/>
      <c r="H98" s="6"/>
      <c r="I98" s="6"/>
      <c r="J98" s="6"/>
      <c r="K98" s="6"/>
      <c r="L98" s="6"/>
      <c r="M98" s="6"/>
      <c r="N98" s="6"/>
      <c r="O98" s="6"/>
      <c r="P98" s="6"/>
      <c r="Q98" s="6"/>
      <c r="R98" s="6"/>
      <c r="S98" s="6"/>
    </row>
    <row r="99" spans="1:19" ht="17.25" customHeight="1" x14ac:dyDescent="0.25">
      <c r="A99" s="26"/>
      <c r="B99" s="32"/>
      <c r="C99" s="32"/>
      <c r="D99" s="32"/>
      <c r="R99" s="32"/>
      <c r="S99" s="6"/>
    </row>
    <row r="100" spans="1:19" ht="17.25" customHeight="1" x14ac:dyDescent="0.25">
      <c r="A100" s="26"/>
      <c r="B100" s="32"/>
      <c r="C100" s="32"/>
      <c r="D100" s="32"/>
      <c r="R100" s="32"/>
      <c r="S100" s="6"/>
    </row>
    <row r="101" spans="1:19" ht="17.25" customHeight="1" x14ac:dyDescent="0.25">
      <c r="A101" s="26"/>
      <c r="B101" s="32"/>
      <c r="C101" s="32"/>
      <c r="D101" s="32"/>
      <c r="R101" s="32"/>
      <c r="S101" s="6"/>
    </row>
    <row r="102" spans="1:19" ht="17.25" customHeight="1" x14ac:dyDescent="0.25">
      <c r="A102" s="26"/>
      <c r="B102" s="32"/>
      <c r="C102" s="32"/>
      <c r="D102" s="32"/>
      <c r="R102" s="32"/>
      <c r="S102" s="6"/>
    </row>
    <row r="103" spans="1:19" ht="17.25" customHeight="1" x14ac:dyDescent="0.3">
      <c r="A103" s="26"/>
      <c r="B103" s="79"/>
      <c r="C103" s="79"/>
      <c r="D103" s="79"/>
      <c r="E103" s="67"/>
      <c r="F103" s="67"/>
      <c r="G103" s="67"/>
      <c r="H103" s="67"/>
      <c r="I103" s="67"/>
      <c r="J103" s="67"/>
      <c r="K103" s="67"/>
      <c r="L103" s="67"/>
      <c r="M103" s="67"/>
      <c r="N103" s="67"/>
      <c r="O103" s="67"/>
      <c r="P103" s="67"/>
      <c r="Q103" s="67"/>
      <c r="R103" s="79"/>
      <c r="S103" s="6"/>
    </row>
    <row r="104" spans="1:19" ht="12.75" customHeight="1" x14ac:dyDescent="0.3">
      <c r="A104" s="26"/>
      <c r="B104" s="79"/>
      <c r="C104" s="66"/>
      <c r="D104" s="66" t="e">
        <f>Calculations!E16</f>
        <v>#N/A</v>
      </c>
      <c r="E104" s="66"/>
      <c r="F104" s="66"/>
      <c r="G104" s="66"/>
      <c r="H104" s="66"/>
      <c r="I104" s="66"/>
      <c r="J104" s="66" t="e">
        <f>Calculations!G20</f>
        <v>#N/A</v>
      </c>
      <c r="K104" s="66"/>
      <c r="L104" s="66"/>
      <c r="M104" s="66"/>
      <c r="N104" s="66"/>
      <c r="O104" s="66"/>
      <c r="P104" s="66">
        <f>INDEX(Calculations!I35:I43,MATCH(N93,Calculations!B35:B43,0))</f>
        <v>0</v>
      </c>
      <c r="Q104" s="66"/>
      <c r="R104" s="66"/>
      <c r="S104" s="6"/>
    </row>
    <row r="105" spans="1:19" ht="12.75" customHeight="1" x14ac:dyDescent="0.3">
      <c r="A105" s="26"/>
      <c r="B105" s="79"/>
      <c r="C105" s="66"/>
      <c r="D105" s="66"/>
      <c r="E105" s="66"/>
      <c r="F105" s="66"/>
      <c r="G105" s="66"/>
      <c r="H105" s="66"/>
      <c r="I105" s="66"/>
      <c r="J105" s="66" t="str">
        <f>INDEX(Calculations!E21:E29,MATCH(J106,Calculations!B21:B29,0))</f>
        <v>Bags</v>
      </c>
      <c r="K105" s="66"/>
      <c r="L105" s="66"/>
      <c r="M105" s="66"/>
      <c r="N105" s="66"/>
      <c r="O105" s="66"/>
      <c r="P105" s="66"/>
      <c r="Q105" s="66"/>
      <c r="R105" s="66"/>
      <c r="S105" s="6"/>
    </row>
    <row r="106" spans="1:19" ht="12.75" customHeight="1" x14ac:dyDescent="0.25">
      <c r="B106" s="66"/>
      <c r="C106" s="66"/>
      <c r="D106" s="66"/>
      <c r="E106" s="66"/>
      <c r="F106" s="66"/>
      <c r="G106" s="66"/>
      <c r="H106" s="66"/>
      <c r="I106" s="66"/>
      <c r="J106" s="66" t="str">
        <f>'Information Page'!B23</f>
        <v>Clearview® Shimmer-N' Shock</v>
      </c>
      <c r="K106" s="66"/>
      <c r="L106" s="66"/>
      <c r="M106" s="66"/>
      <c r="N106" s="66"/>
      <c r="O106" s="66"/>
      <c r="P106" s="66" t="str">
        <f>'Information Page'!B28</f>
        <v>Clearview® Poly Power 60</v>
      </c>
      <c r="Q106" s="66"/>
      <c r="R106" s="66"/>
    </row>
    <row r="107" spans="1:19" ht="12.75" customHeight="1" x14ac:dyDescent="0.25">
      <c r="B107" s="66"/>
      <c r="C107" s="66"/>
      <c r="D107" s="66"/>
      <c r="E107" s="66"/>
      <c r="F107" s="66"/>
      <c r="G107" s="66"/>
      <c r="H107" s="66"/>
      <c r="I107" s="66"/>
      <c r="J107" s="66"/>
      <c r="K107" s="66"/>
      <c r="L107" s="66"/>
      <c r="M107" s="66"/>
      <c r="N107" s="66"/>
      <c r="O107" s="66"/>
      <c r="P107" s="66"/>
      <c r="Q107" s="66"/>
      <c r="R107" s="66"/>
    </row>
    <row r="108" spans="1:19" ht="12.75" customHeight="1" x14ac:dyDescent="0.25">
      <c r="B108" s="66"/>
      <c r="C108" s="66"/>
      <c r="D108" s="66"/>
      <c r="E108" s="66"/>
      <c r="F108" s="66"/>
      <c r="G108" s="66"/>
      <c r="H108" s="66"/>
      <c r="I108" s="66"/>
      <c r="J108" s="66" t="str">
        <f>'Information Page'!C15</f>
        <v>Monday</v>
      </c>
      <c r="K108" s="66"/>
      <c r="L108" s="66"/>
      <c r="M108" s="66"/>
      <c r="N108" s="66"/>
      <c r="O108" s="66"/>
      <c r="P108" s="66" t="str">
        <f>INDEX('Information Page'!Q7:Q13,MATCH(J108,'Information Page'!P7:P13,0))</f>
        <v>Tuesday</v>
      </c>
      <c r="Q108" s="66"/>
      <c r="R108" s="66"/>
    </row>
    <row r="109" spans="1:19" ht="12.75" customHeight="1" x14ac:dyDescent="0.25">
      <c r="B109" s="66"/>
      <c r="C109" s="66"/>
      <c r="D109" s="66"/>
      <c r="E109" s="66"/>
      <c r="F109" s="66"/>
      <c r="G109" s="66"/>
      <c r="H109" s="66"/>
      <c r="I109" s="66"/>
      <c r="J109" s="66"/>
      <c r="K109" s="66"/>
      <c r="L109" s="66"/>
      <c r="M109" s="66"/>
      <c r="N109" s="66"/>
      <c r="O109" s="66"/>
      <c r="P109" s="66"/>
      <c r="Q109" s="66"/>
      <c r="R109" s="66"/>
    </row>
    <row r="110" spans="1:19" ht="12.75" customHeight="1" x14ac:dyDescent="0.25"/>
    <row r="111" spans="1:19" ht="12.75" customHeight="1" x14ac:dyDescent="0.25"/>
    <row r="112" spans="1:1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sheetData>
  <mergeCells count="9">
    <mergeCell ref="N82:R83"/>
    <mergeCell ref="N85:R88"/>
    <mergeCell ref="H93:L95"/>
    <mergeCell ref="B93:F95"/>
    <mergeCell ref="N93:R95"/>
    <mergeCell ref="B85:F88"/>
    <mergeCell ref="H82:L83"/>
    <mergeCell ref="B82:F83"/>
    <mergeCell ref="H85:L88"/>
  </mergeCells>
  <phoneticPr fontId="0" type="noConversion"/>
  <printOptions horizontalCentered="1"/>
  <pageMargins left="0.25" right="0.25" top="0.25" bottom="0.25" header="0.3" footer="0.3"/>
  <pageSetup scale="56" orientation="portrait" horizontalDpi="360" verticalDpi="36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66"/>
  <sheetViews>
    <sheetView topLeftCell="A4" workbookViewId="0">
      <selection activeCell="G9" sqref="G9"/>
    </sheetView>
  </sheetViews>
  <sheetFormatPr defaultRowHeight="12.5" x14ac:dyDescent="0.25"/>
  <cols>
    <col min="1" max="1" width="54.26953125" customWidth="1"/>
    <col min="2" max="2" width="10" bestFit="1" customWidth="1"/>
  </cols>
  <sheetData>
    <row r="1" spans="1:2" ht="16" thickBot="1" x14ac:dyDescent="0.4">
      <c r="A1" s="16" t="s">
        <v>33</v>
      </c>
      <c r="B1" s="11" t="s">
        <v>30</v>
      </c>
    </row>
    <row r="2" spans="1:2" ht="19" thickBot="1" x14ac:dyDescent="0.5">
      <c r="A2" s="14" t="s">
        <v>39</v>
      </c>
      <c r="B2" s="15">
        <v>17600</v>
      </c>
    </row>
    <row r="3" spans="1:2" ht="19" thickBot="1" x14ac:dyDescent="0.5">
      <c r="A3" s="12" t="s">
        <v>42</v>
      </c>
      <c r="B3" s="13">
        <v>19050</v>
      </c>
    </row>
    <row r="4" spans="1:2" ht="19" thickBot="1" x14ac:dyDescent="0.5">
      <c r="A4" s="14" t="s">
        <v>43</v>
      </c>
      <c r="B4" s="15">
        <v>21250</v>
      </c>
    </row>
    <row r="5" spans="1:2" ht="19" thickBot="1" x14ac:dyDescent="0.5">
      <c r="A5" s="12" t="s">
        <v>44</v>
      </c>
      <c r="B5" s="13">
        <v>24000</v>
      </c>
    </row>
    <row r="6" spans="1:2" ht="19" thickBot="1" x14ac:dyDescent="0.5">
      <c r="A6" s="14" t="s">
        <v>45</v>
      </c>
      <c r="B6" s="15">
        <v>20200</v>
      </c>
    </row>
    <row r="7" spans="1:2" ht="19" thickBot="1" x14ac:dyDescent="0.5">
      <c r="A7" s="12" t="s">
        <v>46</v>
      </c>
      <c r="B7" s="13">
        <v>25650</v>
      </c>
    </row>
    <row r="8" spans="1:2" ht="19" thickBot="1" x14ac:dyDescent="0.5">
      <c r="A8" s="14" t="s">
        <v>37</v>
      </c>
      <c r="B8" s="15">
        <v>10350</v>
      </c>
    </row>
    <row r="9" spans="1:2" ht="19" thickBot="1" x14ac:dyDescent="0.5">
      <c r="A9" s="12" t="s">
        <v>47</v>
      </c>
      <c r="B9" s="13">
        <v>15000</v>
      </c>
    </row>
    <row r="10" spans="1:2" ht="19" thickBot="1" x14ac:dyDescent="0.5">
      <c r="A10" s="14" t="s">
        <v>48</v>
      </c>
      <c r="B10" s="15">
        <v>16300</v>
      </c>
    </row>
    <row r="11" spans="1:2" ht="19" thickBot="1" x14ac:dyDescent="0.5">
      <c r="A11" s="12" t="s">
        <v>49</v>
      </c>
      <c r="B11" s="13">
        <v>19100</v>
      </c>
    </row>
    <row r="12" spans="1:2" ht="19" thickBot="1" x14ac:dyDescent="0.5">
      <c r="A12" s="14" t="s">
        <v>50</v>
      </c>
      <c r="B12" s="15">
        <v>11200</v>
      </c>
    </row>
    <row r="13" spans="1:2" ht="19" thickBot="1" x14ac:dyDescent="0.5">
      <c r="A13" s="12" t="s">
        <v>51</v>
      </c>
      <c r="B13" s="13">
        <v>15150</v>
      </c>
    </row>
    <row r="14" spans="1:2" ht="19" thickBot="1" x14ac:dyDescent="0.5">
      <c r="A14" s="14" t="s">
        <v>38</v>
      </c>
      <c r="B14" s="15">
        <v>21600</v>
      </c>
    </row>
    <row r="15" spans="1:2" ht="19" thickBot="1" x14ac:dyDescent="0.5">
      <c r="A15" s="12" t="s">
        <v>52</v>
      </c>
      <c r="B15" s="13">
        <v>8650</v>
      </c>
    </row>
    <row r="16" spans="1:2" ht="19" thickBot="1" x14ac:dyDescent="0.5">
      <c r="A16" s="14" t="s">
        <v>53</v>
      </c>
      <c r="B16" s="15">
        <v>11900</v>
      </c>
    </row>
    <row r="17" spans="1:2" ht="19" thickBot="1" x14ac:dyDescent="0.5">
      <c r="A17" s="12" t="s">
        <v>54</v>
      </c>
      <c r="B17" s="13">
        <v>16900</v>
      </c>
    </row>
    <row r="18" spans="1:2" ht="19" thickBot="1" x14ac:dyDescent="0.5">
      <c r="A18" s="14" t="s">
        <v>55</v>
      </c>
      <c r="B18" s="15">
        <v>18650</v>
      </c>
    </row>
    <row r="19" spans="1:2" ht="19" thickBot="1" x14ac:dyDescent="0.5">
      <c r="A19" s="12" t="s">
        <v>56</v>
      </c>
      <c r="B19" s="13">
        <v>20600</v>
      </c>
    </row>
    <row r="20" spans="1:2" ht="19" thickBot="1" x14ac:dyDescent="0.5">
      <c r="A20" s="14" t="s">
        <v>57</v>
      </c>
      <c r="B20" s="15">
        <v>14800</v>
      </c>
    </row>
    <row r="21" spans="1:2" ht="19" thickBot="1" x14ac:dyDescent="0.5">
      <c r="A21" s="12" t="s">
        <v>58</v>
      </c>
      <c r="B21" s="13">
        <v>22100</v>
      </c>
    </row>
    <row r="22" spans="1:2" ht="19" thickBot="1" x14ac:dyDescent="0.5">
      <c r="A22" s="14" t="s">
        <v>59</v>
      </c>
      <c r="B22" s="15">
        <v>26850</v>
      </c>
    </row>
    <row r="23" spans="1:2" ht="19" thickBot="1" x14ac:dyDescent="0.5">
      <c r="A23" s="12" t="s">
        <v>60</v>
      </c>
      <c r="B23" s="13">
        <v>11050</v>
      </c>
    </row>
    <row r="24" spans="1:2" ht="19" thickBot="1" x14ac:dyDescent="0.5">
      <c r="A24" s="14" t="s">
        <v>61</v>
      </c>
      <c r="B24" s="15">
        <v>13400</v>
      </c>
    </row>
    <row r="25" spans="1:2" ht="19" thickBot="1" x14ac:dyDescent="0.5">
      <c r="A25" s="12" t="s">
        <v>62</v>
      </c>
      <c r="B25" s="13">
        <v>17950</v>
      </c>
    </row>
    <row r="26" spans="1:2" ht="19" thickBot="1" x14ac:dyDescent="0.5">
      <c r="A26" s="14" t="s">
        <v>63</v>
      </c>
      <c r="B26" s="15">
        <v>20000</v>
      </c>
    </row>
    <row r="27" spans="1:2" ht="19" thickBot="1" x14ac:dyDescent="0.5">
      <c r="A27" s="12" t="s">
        <v>64</v>
      </c>
      <c r="B27" s="13">
        <v>22300</v>
      </c>
    </row>
    <row r="28" spans="1:2" ht="19" thickBot="1" x14ac:dyDescent="0.5">
      <c r="A28" s="14" t="s">
        <v>65</v>
      </c>
      <c r="B28" s="15">
        <v>23250</v>
      </c>
    </row>
    <row r="29" spans="1:2" ht="19" thickBot="1" x14ac:dyDescent="0.5">
      <c r="A29" s="12" t="s">
        <v>66</v>
      </c>
      <c r="B29" s="13">
        <v>24200</v>
      </c>
    </row>
    <row r="30" spans="1:2" ht="19" thickBot="1" x14ac:dyDescent="0.5">
      <c r="A30" s="14" t="s">
        <v>67</v>
      </c>
      <c r="B30" s="15">
        <v>11250</v>
      </c>
    </row>
    <row r="31" spans="1:2" ht="19" thickBot="1" x14ac:dyDescent="0.5">
      <c r="A31" s="12" t="s">
        <v>68</v>
      </c>
      <c r="B31" s="13">
        <v>17700</v>
      </c>
    </row>
    <row r="32" spans="1:2" ht="19" thickBot="1" x14ac:dyDescent="0.5">
      <c r="A32" s="14" t="s">
        <v>69</v>
      </c>
      <c r="B32" s="15">
        <v>20100</v>
      </c>
    </row>
    <row r="33" spans="1:2" ht="19" thickBot="1" x14ac:dyDescent="0.5">
      <c r="A33" s="12" t="s">
        <v>70</v>
      </c>
      <c r="B33" s="13">
        <v>24800</v>
      </c>
    </row>
    <row r="34" spans="1:2" ht="19" thickBot="1" x14ac:dyDescent="0.5">
      <c r="A34" s="14" t="s">
        <v>71</v>
      </c>
      <c r="B34" s="15">
        <v>15850</v>
      </c>
    </row>
    <row r="35" spans="1:2" ht="19" thickBot="1" x14ac:dyDescent="0.5">
      <c r="A35" s="12" t="s">
        <v>72</v>
      </c>
      <c r="B35" s="13">
        <v>19250</v>
      </c>
    </row>
    <row r="36" spans="1:2" ht="19" thickBot="1" x14ac:dyDescent="0.5">
      <c r="A36" s="14" t="s">
        <v>73</v>
      </c>
      <c r="B36" s="15">
        <v>25200</v>
      </c>
    </row>
    <row r="37" spans="1:2" ht="19" thickBot="1" x14ac:dyDescent="0.5">
      <c r="A37" s="12" t="s">
        <v>74</v>
      </c>
      <c r="B37" s="13">
        <v>7950</v>
      </c>
    </row>
    <row r="38" spans="1:2" ht="19" thickBot="1" x14ac:dyDescent="0.5">
      <c r="A38" s="14" t="s">
        <v>75</v>
      </c>
      <c r="B38" s="15">
        <v>13800</v>
      </c>
    </row>
    <row r="39" spans="1:2" ht="19" thickBot="1" x14ac:dyDescent="0.5">
      <c r="A39" s="12" t="s">
        <v>76</v>
      </c>
      <c r="B39" s="13">
        <v>7800</v>
      </c>
    </row>
    <row r="40" spans="1:2" ht="19" thickBot="1" x14ac:dyDescent="0.5">
      <c r="A40" s="14" t="s">
        <v>77</v>
      </c>
      <c r="B40" s="15">
        <v>10350</v>
      </c>
    </row>
    <row r="41" spans="1:2" ht="19" thickBot="1" x14ac:dyDescent="0.5">
      <c r="A41" s="12" t="s">
        <v>31</v>
      </c>
      <c r="B41" s="13">
        <v>17450</v>
      </c>
    </row>
    <row r="42" spans="1:2" ht="19" thickBot="1" x14ac:dyDescent="0.5">
      <c r="A42" s="14" t="s">
        <v>78</v>
      </c>
      <c r="B42" s="15">
        <v>18800</v>
      </c>
    </row>
    <row r="43" spans="1:2" ht="19" thickBot="1" x14ac:dyDescent="0.5">
      <c r="A43" s="12" t="s">
        <v>79</v>
      </c>
      <c r="B43" s="13">
        <v>21400</v>
      </c>
    </row>
    <row r="44" spans="1:2" ht="19" thickBot="1" x14ac:dyDescent="0.5">
      <c r="A44" s="14" t="s">
        <v>80</v>
      </c>
      <c r="B44" s="15">
        <v>27900</v>
      </c>
    </row>
    <row r="45" spans="1:2" ht="19" thickBot="1" x14ac:dyDescent="0.5">
      <c r="A45" s="12" t="s">
        <v>81</v>
      </c>
      <c r="B45" s="13">
        <v>23650</v>
      </c>
    </row>
    <row r="46" spans="1:2" ht="19" thickBot="1" x14ac:dyDescent="0.5">
      <c r="A46" s="14" t="s">
        <v>82</v>
      </c>
      <c r="B46" s="15">
        <v>21600</v>
      </c>
    </row>
    <row r="47" spans="1:2" ht="19" thickBot="1" x14ac:dyDescent="0.5">
      <c r="A47" s="12" t="s">
        <v>83</v>
      </c>
      <c r="B47" s="13">
        <v>23850</v>
      </c>
    </row>
    <row r="48" spans="1:2" ht="19" thickBot="1" x14ac:dyDescent="0.5">
      <c r="A48" s="14" t="s">
        <v>84</v>
      </c>
      <c r="B48" s="15">
        <v>31350</v>
      </c>
    </row>
    <row r="49" spans="1:2" ht="19" thickBot="1" x14ac:dyDescent="0.5">
      <c r="A49" s="12" t="s">
        <v>85</v>
      </c>
      <c r="B49" s="13">
        <v>17200</v>
      </c>
    </row>
    <row r="50" spans="1:2" ht="19" thickBot="1" x14ac:dyDescent="0.5">
      <c r="A50" s="14" t="s">
        <v>86</v>
      </c>
      <c r="B50" s="15">
        <v>21100</v>
      </c>
    </row>
    <row r="51" spans="1:2" ht="19" thickBot="1" x14ac:dyDescent="0.5">
      <c r="A51" s="12" t="s">
        <v>87</v>
      </c>
      <c r="B51" s="13">
        <v>27600</v>
      </c>
    </row>
    <row r="52" spans="1:2" ht="19" thickBot="1" x14ac:dyDescent="0.5">
      <c r="A52" s="14" t="s">
        <v>88</v>
      </c>
      <c r="B52" s="15">
        <v>23350</v>
      </c>
    </row>
    <row r="53" spans="1:2" ht="19" thickBot="1" x14ac:dyDescent="0.5">
      <c r="A53" s="12" t="s">
        <v>89</v>
      </c>
      <c r="B53" s="13">
        <v>7850</v>
      </c>
    </row>
    <row r="54" spans="1:2" ht="19" thickBot="1" x14ac:dyDescent="0.5">
      <c r="A54" s="14" t="s">
        <v>90</v>
      </c>
      <c r="B54" s="15">
        <v>10450</v>
      </c>
    </row>
    <row r="55" spans="1:2" ht="19" thickBot="1" x14ac:dyDescent="0.5">
      <c r="A55" s="12" t="s">
        <v>91</v>
      </c>
      <c r="B55" s="13">
        <v>17550</v>
      </c>
    </row>
    <row r="56" spans="1:2" ht="19" thickBot="1" x14ac:dyDescent="0.5">
      <c r="A56" s="14" t="s">
        <v>92</v>
      </c>
      <c r="B56" s="15">
        <v>21500</v>
      </c>
    </row>
    <row r="57" spans="1:2" ht="19" thickBot="1" x14ac:dyDescent="0.5">
      <c r="A57" s="12" t="s">
        <v>32</v>
      </c>
      <c r="B57" s="13">
        <v>28000</v>
      </c>
    </row>
    <row r="58" spans="1:2" ht="19" thickBot="1" x14ac:dyDescent="0.5">
      <c r="A58" s="14" t="s">
        <v>93</v>
      </c>
      <c r="B58" s="15">
        <v>27350</v>
      </c>
    </row>
    <row r="59" spans="1:2" ht="19" thickBot="1" x14ac:dyDescent="0.5">
      <c r="A59" s="12" t="s">
        <v>94</v>
      </c>
      <c r="B59" s="13">
        <v>21600</v>
      </c>
    </row>
    <row r="60" spans="1:2" ht="19" thickBot="1" x14ac:dyDescent="0.5">
      <c r="A60" s="12" t="s">
        <v>95</v>
      </c>
      <c r="B60" s="13">
        <v>17850</v>
      </c>
    </row>
    <row r="61" spans="1:2" ht="19" thickBot="1" x14ac:dyDescent="0.5">
      <c r="A61" s="14" t="s">
        <v>96</v>
      </c>
      <c r="B61" s="15">
        <v>17700</v>
      </c>
    </row>
    <row r="62" spans="1:2" ht="19" thickBot="1" x14ac:dyDescent="0.5">
      <c r="A62" s="12" t="s">
        <v>97</v>
      </c>
      <c r="B62" s="13">
        <v>22150</v>
      </c>
    </row>
    <row r="63" spans="1:2" ht="19" thickBot="1" x14ac:dyDescent="0.5">
      <c r="A63" s="14" t="s">
        <v>98</v>
      </c>
      <c r="B63" s="15">
        <v>22000</v>
      </c>
    </row>
    <row r="64" spans="1:2" ht="19" thickBot="1" x14ac:dyDescent="0.5">
      <c r="A64" s="12" t="s">
        <v>99</v>
      </c>
      <c r="B64" s="13">
        <v>26100</v>
      </c>
    </row>
    <row r="65" spans="1:2" ht="19" thickBot="1" x14ac:dyDescent="0.5">
      <c r="A65" s="14" t="s">
        <v>100</v>
      </c>
      <c r="B65" s="15">
        <v>25950</v>
      </c>
    </row>
    <row r="66" spans="1:2" ht="19" thickBot="1" x14ac:dyDescent="0.5">
      <c r="A66" s="12" t="s">
        <v>101</v>
      </c>
      <c r="B66" s="13">
        <v>22700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43"/>
  <sheetViews>
    <sheetView zoomScale="85" zoomScaleNormal="85" workbookViewId="0">
      <selection activeCell="L12" sqref="L12"/>
    </sheetView>
  </sheetViews>
  <sheetFormatPr defaultColWidth="8.81640625" defaultRowHeight="15.5" x14ac:dyDescent="0.35"/>
  <cols>
    <col min="1" max="2" width="9.7265625" style="47" customWidth="1"/>
    <col min="3" max="3" width="19.7265625" style="84" customWidth="1"/>
    <col min="4" max="4" width="18" style="47" customWidth="1"/>
    <col min="5" max="5" width="18.7265625" style="47" customWidth="1"/>
    <col min="6" max="6" width="12" style="47" customWidth="1"/>
    <col min="7" max="7" width="9.26953125" style="47" bestFit="1" customWidth="1"/>
    <col min="8" max="8" width="17.7265625" style="47" customWidth="1"/>
    <col min="9" max="9" width="12.453125" style="47" customWidth="1"/>
    <col min="10" max="10" width="5.7265625" style="47" customWidth="1"/>
    <col min="11" max="11" width="15.54296875" style="47" bestFit="1" customWidth="1"/>
    <col min="12" max="12" width="18.26953125" style="49" customWidth="1"/>
    <col min="13" max="13" width="19.453125" style="49" customWidth="1"/>
    <col min="14" max="14" width="255.7265625" style="47" bestFit="1" customWidth="1"/>
    <col min="15" max="16384" width="8.81640625" style="47"/>
  </cols>
  <sheetData>
    <row r="1" spans="3:14" x14ac:dyDescent="0.35">
      <c r="C1" s="81" t="s">
        <v>20</v>
      </c>
      <c r="D1" s="95">
        <f>'Information Page'!C7</f>
        <v>0</v>
      </c>
    </row>
    <row r="2" spans="3:14" x14ac:dyDescent="0.35">
      <c r="C2" s="81" t="s">
        <v>22</v>
      </c>
      <c r="D2" s="82">
        <f>'Information Page'!C13</f>
        <v>20</v>
      </c>
    </row>
    <row r="3" spans="3:14" x14ac:dyDescent="0.35">
      <c r="C3" s="81" t="s">
        <v>147</v>
      </c>
      <c r="D3" s="82">
        <f>D2*7</f>
        <v>140</v>
      </c>
    </row>
    <row r="4" spans="3:14" x14ac:dyDescent="0.35">
      <c r="C4" s="81" t="s">
        <v>148</v>
      </c>
      <c r="D4" s="83">
        <f>D3/30</f>
        <v>4.666666666666667</v>
      </c>
    </row>
    <row r="6" spans="3:14" ht="68.25" customHeight="1" x14ac:dyDescent="0.35">
      <c r="F6" s="96" t="s">
        <v>150</v>
      </c>
      <c r="G6" s="49"/>
      <c r="H6" s="96" t="s">
        <v>149</v>
      </c>
      <c r="I6" s="49"/>
      <c r="K6" s="85" t="s">
        <v>141</v>
      </c>
      <c r="L6" s="85" t="s">
        <v>142</v>
      </c>
      <c r="M6" s="49" t="s">
        <v>143</v>
      </c>
      <c r="N6" s="47" t="s">
        <v>140</v>
      </c>
    </row>
    <row r="7" spans="3:14" x14ac:dyDescent="0.35">
      <c r="C7" s="86">
        <v>1</v>
      </c>
      <c r="D7" s="87">
        <v>10000</v>
      </c>
      <c r="E7" s="49">
        <f>IF(AND($D$1&gt;=C7,$D$1&lt;=D7),1,0)</f>
        <v>0</v>
      </c>
      <c r="F7" s="88">
        <v>1</v>
      </c>
      <c r="G7" s="88"/>
      <c r="H7" s="88">
        <v>1</v>
      </c>
      <c r="I7" s="88"/>
      <c r="K7" s="49"/>
      <c r="L7" s="49">
        <v>1</v>
      </c>
      <c r="N7" s="47" t="s">
        <v>131</v>
      </c>
    </row>
    <row r="8" spans="3:14" x14ac:dyDescent="0.35">
      <c r="C8" s="86">
        <f>D7+1</f>
        <v>10001</v>
      </c>
      <c r="D8" s="87">
        <f>C8+10000</f>
        <v>20001</v>
      </c>
      <c r="E8" s="49">
        <f>IF(AND($D$1&gt;=C8,$D$1&lt;=D8),1,0)</f>
        <v>0</v>
      </c>
      <c r="F8" s="88">
        <v>2</v>
      </c>
      <c r="G8" s="88"/>
      <c r="H8" s="88">
        <v>2</v>
      </c>
      <c r="I8" s="88"/>
      <c r="K8" s="49"/>
      <c r="L8" s="49">
        <v>2</v>
      </c>
      <c r="N8" s="47" t="s">
        <v>131</v>
      </c>
    </row>
    <row r="9" spans="3:14" x14ac:dyDescent="0.35">
      <c r="C9" s="86">
        <f t="shared" ref="C9:C11" si="0">D8+1</f>
        <v>20002</v>
      </c>
      <c r="D9" s="87">
        <f>C9+10000</f>
        <v>30002</v>
      </c>
      <c r="E9" s="49">
        <f>IF(AND($D$1&gt;=C9,$D$1&lt;=D9),1,0)</f>
        <v>0</v>
      </c>
      <c r="F9" s="88">
        <v>3</v>
      </c>
      <c r="G9" s="88"/>
      <c r="H9" s="88">
        <v>3</v>
      </c>
      <c r="I9" s="88"/>
      <c r="K9" s="49"/>
      <c r="L9" s="49">
        <v>3</v>
      </c>
    </row>
    <row r="10" spans="3:14" x14ac:dyDescent="0.35">
      <c r="C10" s="86">
        <f t="shared" si="0"/>
        <v>30003</v>
      </c>
      <c r="D10" s="87">
        <f>C10+10000</f>
        <v>40003</v>
      </c>
      <c r="E10" s="49">
        <f>IF(AND($D$1&gt;=C10,$D$1&lt;=D10),1,0)</f>
        <v>0</v>
      </c>
      <c r="F10" s="88">
        <v>4</v>
      </c>
      <c r="G10" s="88"/>
      <c r="H10" s="88">
        <v>4</v>
      </c>
      <c r="I10" s="88"/>
      <c r="K10" s="49"/>
      <c r="L10" s="49">
        <v>4</v>
      </c>
    </row>
    <row r="11" spans="3:14" x14ac:dyDescent="0.35">
      <c r="C11" s="86">
        <f t="shared" si="0"/>
        <v>40004</v>
      </c>
      <c r="D11" s="87">
        <f>C11+10000</f>
        <v>50004</v>
      </c>
      <c r="E11" s="49">
        <f>IF(AND($D$1&gt;=C11,$D$1&lt;=D11),1,0)</f>
        <v>0</v>
      </c>
      <c r="F11" s="88">
        <v>5</v>
      </c>
      <c r="G11" s="88"/>
      <c r="H11" s="88">
        <v>5</v>
      </c>
      <c r="I11" s="88"/>
      <c r="K11" s="49"/>
      <c r="L11" s="49">
        <v>5</v>
      </c>
    </row>
    <row r="12" spans="3:14" x14ac:dyDescent="0.35">
      <c r="E12" s="49"/>
      <c r="F12" s="88"/>
      <c r="G12" s="88"/>
      <c r="H12" s="88"/>
      <c r="I12" s="88"/>
      <c r="K12" s="49"/>
    </row>
    <row r="13" spans="3:14" x14ac:dyDescent="0.35">
      <c r="E13" s="49"/>
      <c r="F13" s="88"/>
      <c r="G13" s="88"/>
      <c r="H13" s="88"/>
      <c r="I13" s="88"/>
    </row>
    <row r="16" spans="3:14" x14ac:dyDescent="0.35">
      <c r="D16" s="94" t="s">
        <v>24</v>
      </c>
      <c r="E16" s="49" t="e">
        <f>ROUNDUP(((D2*7)/5)*INDEX(F7:F11,MATCH(1,E7:E11,0))/2,0)</f>
        <v>#N/A</v>
      </c>
    </row>
    <row r="20" spans="2:14" ht="68.25" customHeight="1" x14ac:dyDescent="0.35">
      <c r="F20" s="49" t="e">
        <f>INDEX($H$7:$H$11,MATCH(1,$E$7:$E$11,0))</f>
        <v>#N/A</v>
      </c>
      <c r="G20" s="49" t="e">
        <f>F20*$D$2</f>
        <v>#N/A</v>
      </c>
      <c r="K20" s="85" t="s">
        <v>141</v>
      </c>
      <c r="L20" s="85" t="s">
        <v>142</v>
      </c>
      <c r="M20" s="49" t="s">
        <v>143</v>
      </c>
      <c r="N20" s="47" t="s">
        <v>140</v>
      </c>
    </row>
    <row r="21" spans="2:14" x14ac:dyDescent="0.35">
      <c r="B21" s="61" t="s">
        <v>122</v>
      </c>
      <c r="E21" s="47" t="s">
        <v>23</v>
      </c>
      <c r="K21" s="64"/>
      <c r="L21" s="64"/>
      <c r="M21" s="64">
        <v>1</v>
      </c>
      <c r="N21" s="47" t="s">
        <v>132</v>
      </c>
    </row>
    <row r="22" spans="2:14" x14ac:dyDescent="0.35">
      <c r="B22" s="61" t="s">
        <v>123</v>
      </c>
      <c r="E22" s="47" t="s">
        <v>23</v>
      </c>
      <c r="H22" s="49"/>
      <c r="K22" s="64"/>
      <c r="L22" s="64"/>
      <c r="M22" s="64">
        <v>1</v>
      </c>
      <c r="N22" s="47" t="s">
        <v>133</v>
      </c>
    </row>
    <row r="23" spans="2:14" x14ac:dyDescent="0.35">
      <c r="B23" s="61" t="s">
        <v>104</v>
      </c>
      <c r="E23" s="47" t="s">
        <v>23</v>
      </c>
      <c r="H23" s="49"/>
      <c r="K23" s="64"/>
      <c r="L23" s="64"/>
      <c r="M23" s="64">
        <v>1</v>
      </c>
    </row>
    <row r="24" spans="2:14" x14ac:dyDescent="0.35">
      <c r="B24" s="61" t="s">
        <v>105</v>
      </c>
      <c r="E24" s="47" t="s">
        <v>23</v>
      </c>
      <c r="H24" s="49"/>
      <c r="K24" s="64"/>
      <c r="L24" s="64"/>
      <c r="M24" s="64">
        <v>1</v>
      </c>
    </row>
    <row r="25" spans="2:14" x14ac:dyDescent="0.35">
      <c r="B25" s="62" t="s">
        <v>19</v>
      </c>
      <c r="E25" s="47" t="s">
        <v>21</v>
      </c>
      <c r="H25" s="49"/>
      <c r="K25" s="65"/>
      <c r="L25" s="65"/>
      <c r="M25" s="65">
        <v>1</v>
      </c>
      <c r="N25" s="47" t="s">
        <v>139</v>
      </c>
    </row>
    <row r="26" spans="2:14" x14ac:dyDescent="0.35">
      <c r="B26" s="62" t="s">
        <v>113</v>
      </c>
      <c r="E26" s="47" t="s">
        <v>23</v>
      </c>
      <c r="H26" s="49"/>
      <c r="K26" s="65"/>
      <c r="L26" s="65"/>
      <c r="M26" s="65">
        <v>1</v>
      </c>
    </row>
    <row r="27" spans="2:14" x14ac:dyDescent="0.35">
      <c r="B27" s="62" t="s">
        <v>114</v>
      </c>
      <c r="E27" s="47" t="s">
        <v>23</v>
      </c>
      <c r="H27" s="49"/>
      <c r="K27" s="65">
        <v>2</v>
      </c>
      <c r="L27" s="65"/>
      <c r="M27" s="65">
        <v>1</v>
      </c>
    </row>
    <row r="28" spans="2:14" x14ac:dyDescent="0.35">
      <c r="B28" s="62" t="s">
        <v>115</v>
      </c>
      <c r="E28" s="47" t="s">
        <v>23</v>
      </c>
      <c r="H28" s="49"/>
      <c r="K28" s="65"/>
      <c r="L28" s="65"/>
      <c r="M28" s="65">
        <v>1</v>
      </c>
    </row>
    <row r="29" spans="2:14" x14ac:dyDescent="0.35">
      <c r="B29" s="62" t="s">
        <v>116</v>
      </c>
      <c r="E29" s="47" t="s">
        <v>23</v>
      </c>
      <c r="H29" s="49"/>
      <c r="K29" s="65"/>
      <c r="L29" s="65"/>
      <c r="M29" s="65">
        <v>1</v>
      </c>
    </row>
    <row r="30" spans="2:14" x14ac:dyDescent="0.35">
      <c r="B30" s="62"/>
      <c r="H30" s="49"/>
      <c r="I30" s="49"/>
    </row>
    <row r="31" spans="2:14" x14ac:dyDescent="0.35">
      <c r="B31" s="62"/>
      <c r="H31" s="49"/>
      <c r="I31" s="49"/>
    </row>
    <row r="32" spans="2:14" x14ac:dyDescent="0.35">
      <c r="B32" s="62"/>
      <c r="H32" s="49"/>
      <c r="I32" s="49"/>
    </row>
    <row r="33" spans="2:14" x14ac:dyDescent="0.35">
      <c r="B33" s="62"/>
    </row>
    <row r="34" spans="2:14" ht="67.5" customHeight="1" x14ac:dyDescent="0.35">
      <c r="F34" s="89" t="s">
        <v>144</v>
      </c>
      <c r="G34" s="97">
        <f>D1/10000</f>
        <v>0</v>
      </c>
      <c r="H34" s="91" t="s">
        <v>26</v>
      </c>
      <c r="I34" s="91" t="s">
        <v>25</v>
      </c>
      <c r="K34" s="85" t="s">
        <v>141</v>
      </c>
      <c r="L34" s="85" t="s">
        <v>142</v>
      </c>
      <c r="M34" s="49" t="s">
        <v>143</v>
      </c>
      <c r="N34" s="47" t="s">
        <v>140</v>
      </c>
    </row>
    <row r="35" spans="2:14" x14ac:dyDescent="0.35">
      <c r="B35" s="61" t="s">
        <v>117</v>
      </c>
      <c r="F35" s="49">
        <v>2</v>
      </c>
      <c r="G35" s="90">
        <f>$G$34*F35</f>
        <v>0</v>
      </c>
      <c r="H35" s="92">
        <f>$D$2*G35</f>
        <v>0</v>
      </c>
      <c r="I35" s="93">
        <f>ROUNDUP(H35/32,0)</f>
        <v>0</v>
      </c>
      <c r="K35" s="64"/>
      <c r="L35" s="64"/>
      <c r="M35" s="64"/>
      <c r="N35" s="47" t="s">
        <v>138</v>
      </c>
    </row>
    <row r="36" spans="2:14" x14ac:dyDescent="0.35">
      <c r="B36" s="61" t="s">
        <v>118</v>
      </c>
      <c r="F36" s="49">
        <v>16</v>
      </c>
      <c r="G36" s="90">
        <f>$G$34*F36</f>
        <v>0</v>
      </c>
      <c r="H36" s="92">
        <f>(D3/90)*G36</f>
        <v>0</v>
      </c>
      <c r="I36" s="93">
        <f>ROUNDUP(H36/32,0)</f>
        <v>0</v>
      </c>
      <c r="K36" s="64"/>
      <c r="L36" s="64"/>
      <c r="M36" s="64"/>
      <c r="N36" s="47" t="s">
        <v>136</v>
      </c>
    </row>
    <row r="37" spans="2:14" x14ac:dyDescent="0.35">
      <c r="B37" s="61" t="s">
        <v>119</v>
      </c>
      <c r="F37" s="49">
        <v>3</v>
      </c>
      <c r="G37" s="90">
        <f>$G$34*F37</f>
        <v>0</v>
      </c>
      <c r="H37" s="92">
        <f t="shared" ref="H37:H43" si="1">$D$2*G37</f>
        <v>0</v>
      </c>
      <c r="I37" s="93">
        <f>ROUNDUP(H37/32,0)</f>
        <v>0</v>
      </c>
      <c r="K37" s="64"/>
      <c r="L37" s="64"/>
      <c r="M37" s="64"/>
      <c r="N37" s="47" t="s">
        <v>134</v>
      </c>
    </row>
    <row r="38" spans="2:14" x14ac:dyDescent="0.35">
      <c r="B38" s="61" t="s">
        <v>120</v>
      </c>
      <c r="F38" s="49">
        <v>4</v>
      </c>
      <c r="G38" s="90">
        <f>$G$34*F38</f>
        <v>0</v>
      </c>
      <c r="H38" s="92">
        <f t="shared" si="1"/>
        <v>0</v>
      </c>
      <c r="I38" s="93">
        <f>ROUNDUP(H38/32,0)</f>
        <v>0</v>
      </c>
      <c r="K38" s="64"/>
      <c r="L38" s="64"/>
      <c r="M38" s="64"/>
      <c r="N38" s="47" t="s">
        <v>135</v>
      </c>
    </row>
    <row r="39" spans="2:14" x14ac:dyDescent="0.35">
      <c r="B39" s="61" t="s">
        <v>121</v>
      </c>
      <c r="F39" s="49">
        <v>8</v>
      </c>
      <c r="G39" s="90">
        <f t="shared" ref="G39:G43" si="2">$G$34*F39</f>
        <v>0</v>
      </c>
      <c r="H39" s="92">
        <f t="shared" si="1"/>
        <v>0</v>
      </c>
      <c r="I39" s="93">
        <f t="shared" ref="I39:I43" si="3">ROUNDUP(H39/32,0)</f>
        <v>0</v>
      </c>
      <c r="K39" s="64"/>
      <c r="L39" s="64"/>
      <c r="M39" s="64"/>
      <c r="N39" s="47" t="s">
        <v>137</v>
      </c>
    </row>
    <row r="40" spans="2:14" x14ac:dyDescent="0.35">
      <c r="B40" s="47" t="s">
        <v>126</v>
      </c>
      <c r="F40" s="49">
        <v>4</v>
      </c>
      <c r="G40" s="90">
        <f t="shared" si="2"/>
        <v>0</v>
      </c>
      <c r="H40" s="92">
        <f t="shared" si="1"/>
        <v>0</v>
      </c>
      <c r="I40" s="93">
        <f t="shared" si="3"/>
        <v>0</v>
      </c>
      <c r="K40" s="49">
        <v>17</v>
      </c>
      <c r="L40" s="49">
        <v>4</v>
      </c>
    </row>
    <row r="41" spans="2:14" x14ac:dyDescent="0.35">
      <c r="B41" s="47" t="s">
        <v>127</v>
      </c>
      <c r="F41" s="49">
        <v>8</v>
      </c>
      <c r="G41" s="90">
        <f t="shared" si="2"/>
        <v>0</v>
      </c>
      <c r="H41" s="92">
        <f t="shared" si="1"/>
        <v>0</v>
      </c>
      <c r="I41" s="93">
        <f t="shared" si="3"/>
        <v>0</v>
      </c>
      <c r="K41" s="49">
        <v>24</v>
      </c>
      <c r="L41" s="49">
        <v>8</v>
      </c>
    </row>
    <row r="42" spans="2:14" x14ac:dyDescent="0.35">
      <c r="B42" s="47" t="s">
        <v>128</v>
      </c>
      <c r="F42" s="49">
        <v>4</v>
      </c>
      <c r="G42" s="90">
        <f t="shared" si="2"/>
        <v>0</v>
      </c>
      <c r="H42" s="92">
        <f t="shared" si="1"/>
        <v>0</v>
      </c>
      <c r="I42" s="93">
        <f t="shared" si="3"/>
        <v>0</v>
      </c>
      <c r="K42" s="49">
        <v>4</v>
      </c>
      <c r="L42" s="49">
        <v>4</v>
      </c>
    </row>
    <row r="43" spans="2:14" x14ac:dyDescent="0.35">
      <c r="B43" s="47" t="s">
        <v>129</v>
      </c>
      <c r="F43" s="49">
        <v>1.3</v>
      </c>
      <c r="G43" s="90">
        <f t="shared" si="2"/>
        <v>0</v>
      </c>
      <c r="H43" s="92">
        <f t="shared" si="1"/>
        <v>0</v>
      </c>
      <c r="I43" s="93">
        <f t="shared" si="3"/>
        <v>0</v>
      </c>
      <c r="K43" s="49">
        <v>5</v>
      </c>
      <c r="L43" s="49">
        <v>1.3</v>
      </c>
    </row>
  </sheetData>
  <phoneticPr fontId="0"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Information Page</vt:lpstr>
      <vt:lpstr>Results</vt:lpstr>
      <vt:lpstr>GALLONAGE</vt:lpstr>
      <vt:lpstr>Calculations</vt:lpstr>
      <vt:lpstr>Results!Print_Area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Imperial Pools</dc:creator>
  <cp:lastModifiedBy>tsmith</cp:lastModifiedBy>
  <cp:lastPrinted>2020-04-03T18:04:52Z</cp:lastPrinted>
  <dcterms:created xsi:type="dcterms:W3CDTF">2010-06-15T19:01:08Z</dcterms:created>
  <dcterms:modified xsi:type="dcterms:W3CDTF">2021-08-11T17:21:46Z</dcterms:modified>
</cp:coreProperties>
</file>